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U10" i="1"/>
  <c r="H12" i="1" l="1"/>
  <c r="L11" i="1"/>
  <c r="K11" i="1"/>
  <c r="L10" i="1"/>
  <c r="K10" i="1"/>
  <c r="X10" i="1"/>
  <c r="Y10" i="1"/>
  <c r="AG11" i="1" l="1"/>
  <c r="AG10" i="1"/>
  <c r="AC11" i="1"/>
  <c r="AC10" i="1"/>
  <c r="K12" i="1" l="1"/>
  <c r="P11" i="1"/>
  <c r="Y11" i="1" s="1"/>
  <c r="P10" i="1"/>
  <c r="AL11" i="1"/>
  <c r="AL10" i="1"/>
  <c r="AJ11" i="1"/>
  <c r="AJ10" i="1"/>
  <c r="Y12" i="1" l="1"/>
  <c r="AL12" i="1"/>
  <c r="AJ12" i="1"/>
  <c r="E11" i="1"/>
  <c r="N11" i="1" s="1"/>
  <c r="E10" i="1"/>
  <c r="N10" i="1" s="1"/>
  <c r="G12" i="1"/>
  <c r="D12" i="1"/>
  <c r="AF11" i="1"/>
  <c r="AH11" i="1" s="1"/>
  <c r="AB11" i="1"/>
  <c r="AD11" i="1" s="1"/>
  <c r="X11" i="1"/>
  <c r="Z11" i="1" s="1"/>
  <c r="M11" i="1"/>
  <c r="AF10" i="1"/>
  <c r="AH10" i="1" s="1"/>
  <c r="AB10" i="1"/>
  <c r="AD10" i="1" s="1"/>
  <c r="AM10" i="1" l="1"/>
  <c r="AK10" i="1"/>
  <c r="AK11" i="1"/>
  <c r="AM11" i="1"/>
  <c r="AA11" i="1"/>
  <c r="O11" i="1"/>
  <c r="AE11" i="1"/>
  <c r="L12" i="1"/>
  <c r="M10" i="1"/>
  <c r="M12" i="1" s="1"/>
  <c r="AI11" i="1"/>
  <c r="AD12" i="1"/>
  <c r="AH12" i="1"/>
  <c r="E12" i="1"/>
  <c r="AB12" i="1"/>
  <c r="AE10" i="1"/>
  <c r="C12" i="1"/>
  <c r="X12" i="1"/>
  <c r="AI10" i="1"/>
  <c r="Z10" i="1"/>
  <c r="AF12" i="1"/>
  <c r="AN11" i="1" l="1"/>
  <c r="AN10" i="1"/>
  <c r="O10" i="1"/>
  <c r="Z12" i="1"/>
  <c r="AA10" i="1"/>
</calcChain>
</file>

<file path=xl/sharedStrings.xml><?xml version="1.0" encoding="utf-8"?>
<sst xmlns="http://schemas.openxmlformats.org/spreadsheetml/2006/main" count="55" uniqueCount="53">
  <si>
    <t>№ п/п</t>
  </si>
  <si>
    <t>Адрес жилых домов</t>
  </si>
  <si>
    <t>Общая площадь, м2</t>
  </si>
  <si>
    <t>Норматив потребления электрической энергии при содержании общего имущества МКД кВт.ч. в месяц на 1кв.м.</t>
  </si>
  <si>
    <t xml:space="preserve">Количество электрической энергии, потребляемой при содержании общего имущества  в год кВт.ч. </t>
  </si>
  <si>
    <t>Сумма в отношении электроснабжения, потребляемая при содержании общего имущества в год (руб.)</t>
  </si>
  <si>
    <t>Нормативы потребления при содержании общего имущества</t>
  </si>
  <si>
    <t>Количество водоотведения,  потребляемой при содержании общего имущества  в год м3</t>
  </si>
  <si>
    <t>Количество холодной воды, потребляемой при содержании общего имущества  в год м3</t>
  </si>
  <si>
    <t>Сумма  в отношении водоотведения, потребляемого при содержании общего имущества год  (руб.)</t>
  </si>
  <si>
    <t>Сумма  в отношении холодного водоснабжения, потребляемого при содержании общего имущества год  (руб.)</t>
  </si>
  <si>
    <t>Количество горячей воды, потребляемой при содержании общего имущества  в год м3</t>
  </si>
  <si>
    <t>Сумма  в отношении горячего водоснабжения, потребляемого при содержании общего имущества год  (руб.)</t>
  </si>
  <si>
    <t>Площадь жилых помещений   м2</t>
  </si>
  <si>
    <t>Площадь нежилых помещений м2</t>
  </si>
  <si>
    <t>Итого</t>
  </si>
  <si>
    <t>Многоэтажные дома с мусоропроводом и лифтами</t>
  </si>
  <si>
    <t xml:space="preserve">Экономист </t>
  </si>
  <si>
    <t>Гусева И.А.</t>
  </si>
  <si>
    <t xml:space="preserve">ЭЛЕКТРОЭНЕРГИЯ </t>
  </si>
  <si>
    <t>ГВС</t>
  </si>
  <si>
    <t>ХВС</t>
  </si>
  <si>
    <t xml:space="preserve">Водоотведение </t>
  </si>
  <si>
    <t>Сумма  в отношении горячего водоснабжения (ТЕПЛО), потребляемого при содержании общего имущества год (руб.)</t>
  </si>
  <si>
    <t>Сумма  в отношении горячего водоснабжения (НОСИТЕЛЬ), потребляемого при содержании общего имущества год (руб.)</t>
  </si>
  <si>
    <r>
      <t xml:space="preserve">Тариф в отношении электроснабжения, потребляемого при содержании общего имущества  (руб./м2)       </t>
    </r>
    <r>
      <rPr>
        <b/>
        <sz val="9"/>
        <color indexed="10"/>
        <rFont val="Times New Roman"/>
        <family val="1"/>
        <charset val="204"/>
      </rPr>
      <t>с 01.07.2022 г.</t>
    </r>
  </si>
  <si>
    <t xml:space="preserve">Количество электрической энергии, потребляемой при содержании общего имущества  в месяц кВт.ч. </t>
  </si>
  <si>
    <t>Количество электрической энергии, потребляемой при содержании общего имущества   кВт.ч. /м2</t>
  </si>
  <si>
    <t>Количество водоотведения,  потребляемой при содержании общего имущества  в месяц м3</t>
  </si>
  <si>
    <t>Количество холодной воды, потребляемой при содержании общего имущества  в месяц м3</t>
  </si>
  <si>
    <t>Количество горячей воды, потребляемой при содержании общего имущества  в месяц м3</t>
  </si>
  <si>
    <r>
      <t xml:space="preserve">Тариф  в отношении горячего водоснабжения,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с 01.07.2022 г.</t>
    </r>
  </si>
  <si>
    <t>д. Целеево, д.4а</t>
  </si>
  <si>
    <t>д. Целеево, д.4б</t>
  </si>
  <si>
    <t>Общая площадь помещений входящих в состав общего имущества МКД (м2) для расчета ЭЭ</t>
  </si>
  <si>
    <t>Общая площадь помещений входящих в состав общего имущества МКД (м2) для расчета ХВС, ГВС, ВО</t>
  </si>
  <si>
    <t>Водоотведение   (м3/м2) в месяц</t>
  </si>
  <si>
    <t xml:space="preserve">Количество этажей                   </t>
  </si>
  <si>
    <t>Холодное водоснабжение   (м3/м2) в месяц</t>
  </si>
  <si>
    <t>Горячее водоснабжение (м3/м2) в месяц</t>
  </si>
  <si>
    <t xml:space="preserve">Тариф на КУ </t>
  </si>
  <si>
    <t>Тариф горячей воды воды (руб.) с НДС   с 01.07.2022 г. (справочно)</t>
  </si>
  <si>
    <t xml:space="preserve">Норматив на подогрев </t>
  </si>
  <si>
    <r>
      <t xml:space="preserve">Расчет потребления коммунальных ресурсов при содержании общего имущества многоквартирного дома </t>
    </r>
    <r>
      <rPr>
        <b/>
        <i/>
        <sz val="12"/>
        <color indexed="10"/>
        <rFont val="Times New Roman"/>
        <family val="1"/>
        <charset val="204"/>
      </rPr>
      <t>с 01 декабря 2022 года.</t>
    </r>
  </si>
  <si>
    <t xml:space="preserve">Стоимость электрической энергии кВт.ч. (руб.) с НДС с 01.12.2022г. </t>
  </si>
  <si>
    <t>Тариф на водоотведения (руб.) с НДС с 01.12.2022 г.</t>
  </si>
  <si>
    <t>Тариф холодной воды (руб.) с НДС  с 01.12.2022 г.</t>
  </si>
  <si>
    <r>
      <t xml:space="preserve">Тариф  в отношении горячего водоснабжения (тепло),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с 01.12.2022 г.</t>
    </r>
  </si>
  <si>
    <r>
      <t xml:space="preserve">Норматив  в отношении горячего водоснабжения (тепло),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</t>
    </r>
  </si>
  <si>
    <r>
      <t xml:space="preserve">Тариф  в отношении водоотведения, потребляемого при содержании общего имущества  (руб./м2) </t>
    </r>
    <r>
      <rPr>
        <b/>
        <sz val="9"/>
        <color indexed="10"/>
        <rFont val="Times New Roman"/>
        <family val="1"/>
        <charset val="204"/>
      </rPr>
      <t xml:space="preserve"> с 01.12.2022 г.          </t>
    </r>
    <r>
      <rPr>
        <b/>
        <sz val="9"/>
        <rFont val="Times New Roman"/>
        <family val="1"/>
        <charset val="204"/>
      </rPr>
      <t xml:space="preserve">                     </t>
    </r>
  </si>
  <si>
    <r>
      <t xml:space="preserve">Тариф  в отношении холодного водоснабжения, потребляемого при содержании общего имущества  (руб./м2)   </t>
    </r>
    <r>
      <rPr>
        <b/>
        <sz val="9"/>
        <color indexed="10"/>
        <rFont val="Times New Roman"/>
        <family val="1"/>
        <charset val="204"/>
      </rPr>
      <t xml:space="preserve">с 01.12.2022 г.    </t>
    </r>
    <r>
      <rPr>
        <b/>
        <sz val="9"/>
        <rFont val="Times New Roman"/>
        <family val="1"/>
        <charset val="204"/>
      </rPr>
      <t xml:space="preserve">                        </t>
    </r>
  </si>
  <si>
    <r>
      <t xml:space="preserve">Тариф  в отношении горячего водоснабжения (ТЕПЛО),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с 01.12.2022 г.</t>
    </r>
  </si>
  <si>
    <r>
      <t xml:space="preserve">Тариф  в отношении горячего водоснабжения (НОСИТЕЛЬ),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с 01.12.2022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</si>
</sst>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3" x14ac:knownFonts="1"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2" fontId="3" fillId="0" borderId="0" xfId="0" applyNumberFormat="1" applyFont="1" applyFill="1"/>
    <xf numFmtId="1" fontId="4" fillId="0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2" borderId="1" xfId="0" applyFont="1" applyFill="1" applyBorder="1"/>
    <xf numFmtId="49" fontId="10" fillId="0" borderId="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0" fillId="0" borderId="0" xfId="0" applyFont="1" applyFill="1"/>
    <xf numFmtId="0" fontId="4" fillId="0" borderId="0" xfId="0" applyFont="1" applyFill="1"/>
    <xf numFmtId="0" fontId="1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7" xfId="0" applyFont="1" applyFill="1" applyBorder="1"/>
    <xf numFmtId="0" fontId="3" fillId="0" borderId="18" xfId="0" applyFont="1" applyFill="1" applyBorder="1"/>
    <xf numFmtId="4" fontId="3" fillId="2" borderId="18" xfId="0" applyNumberFormat="1" applyFont="1" applyFill="1" applyBorder="1"/>
    <xf numFmtId="4" fontId="2" fillId="2" borderId="18" xfId="0" applyNumberFormat="1" applyFont="1" applyFill="1" applyBorder="1"/>
    <xf numFmtId="164" fontId="3" fillId="0" borderId="1" xfId="0" applyNumberFormat="1" applyFont="1" applyFill="1" applyBorder="1" applyAlignment="1">
      <alignment horizontal="left" vertical="center" shrinkToFit="1"/>
    </xf>
    <xf numFmtId="0" fontId="3" fillId="0" borderId="8" xfId="0" applyFont="1" applyFill="1" applyBorder="1"/>
    <xf numFmtId="3" fontId="3" fillId="2" borderId="1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3" borderId="18" xfId="0" applyFont="1" applyFill="1" applyBorder="1"/>
    <xf numFmtId="0" fontId="3" fillId="3" borderId="1" xfId="0" applyFont="1" applyFill="1" applyBorder="1"/>
    <xf numFmtId="0" fontId="2" fillId="0" borderId="24" xfId="0" applyFont="1" applyFill="1" applyBorder="1" applyAlignment="1">
      <alignment wrapText="1"/>
    </xf>
    <xf numFmtId="16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3" fillId="2" borderId="1" xfId="0" applyNumberFormat="1" applyFont="1" applyFill="1" applyBorder="1" applyAlignment="1">
      <alignment horizontal="center" vertical="center" shrinkToFit="1"/>
    </xf>
    <xf numFmtId="3" fontId="3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shrinkToFit="1"/>
    </xf>
    <xf numFmtId="4" fontId="2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4" borderId="16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0" fontId="3" fillId="5" borderId="1" xfId="0" applyFont="1" applyFill="1" applyBorder="1"/>
    <xf numFmtId="4" fontId="2" fillId="5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"/>
  <sheetViews>
    <sheetView tabSelected="1" topLeftCell="J1" workbookViewId="0">
      <selection activeCell="AJ16" sqref="AJ16"/>
    </sheetView>
  </sheetViews>
  <sheetFormatPr defaultRowHeight="15" x14ac:dyDescent="0.25"/>
  <cols>
    <col min="1" max="1" width="4.7109375" style="3" customWidth="1"/>
    <col min="2" max="2" width="27.42578125" style="3" customWidth="1"/>
    <col min="3" max="3" width="10.28515625" style="3" customWidth="1"/>
    <col min="4" max="4" width="10" style="3" customWidth="1"/>
    <col min="5" max="5" width="10.28515625" style="3" customWidth="1"/>
    <col min="6" max="6" width="7.42578125" style="3" customWidth="1"/>
    <col min="7" max="8" width="9.7109375" style="3" customWidth="1"/>
    <col min="9" max="9" width="8.7109375" style="3" customWidth="1"/>
    <col min="10" max="10" width="8.7109375" style="8" customWidth="1"/>
    <col min="11" max="11" width="14.140625" style="8" hidden="1" customWidth="1"/>
    <col min="12" max="12" width="11.42578125" style="3" customWidth="1"/>
    <col min="13" max="13" width="14.42578125" style="8" customWidth="1"/>
    <col min="14" max="14" width="11.85546875" style="8" hidden="1" customWidth="1"/>
    <col min="15" max="15" width="9.5703125" style="3" customWidth="1"/>
    <col min="16" max="16" width="9.7109375" style="3" customWidth="1"/>
    <col min="17" max="17" width="9.140625" style="3" customWidth="1"/>
    <col min="18" max="18" width="10.28515625" style="3" customWidth="1"/>
    <col min="19" max="19" width="7" style="8" customWidth="1"/>
    <col min="20" max="20" width="7.140625" style="8" customWidth="1"/>
    <col min="21" max="21" width="8.28515625" style="8" hidden="1" customWidth="1"/>
    <col min="22" max="23" width="10.85546875" style="3" customWidth="1"/>
    <col min="24" max="25" width="11" style="3" customWidth="1"/>
    <col min="26" max="26" width="12.7109375" style="3" customWidth="1"/>
    <col min="27" max="27" width="11.5703125" style="3" customWidth="1"/>
    <col min="28" max="28" width="11.28515625" style="3" customWidth="1"/>
    <col min="29" max="29" width="9.5703125" style="3" customWidth="1"/>
    <col min="30" max="30" width="9.42578125" style="8" customWidth="1"/>
    <col min="31" max="31" width="11" style="3" customWidth="1"/>
    <col min="32" max="32" width="9.7109375" style="3" customWidth="1"/>
    <col min="33" max="33" width="9.85546875" style="3" hidden="1" customWidth="1"/>
    <col min="34" max="34" width="12" style="8" hidden="1" customWidth="1"/>
    <col min="35" max="35" width="10.85546875" style="3" hidden="1" customWidth="1"/>
    <col min="36" max="38" width="10.85546875" style="3" customWidth="1"/>
    <col min="39" max="39" width="10.42578125" style="3" customWidth="1"/>
    <col min="40" max="40" width="0.28515625" style="3" customWidth="1"/>
  </cols>
  <sheetData>
    <row r="1" spans="1:40" ht="19.5" x14ac:dyDescent="0.35">
      <c r="A1" s="1"/>
      <c r="B1" s="2"/>
      <c r="E1" s="4"/>
      <c r="F1" s="4"/>
      <c r="G1" s="4"/>
      <c r="H1" s="4"/>
      <c r="I1" s="86"/>
      <c r="J1" s="86"/>
      <c r="K1" s="24"/>
      <c r="L1" s="5"/>
      <c r="M1" s="6"/>
      <c r="N1" s="6"/>
      <c r="O1" s="7"/>
      <c r="P1" s="7"/>
      <c r="AK1" s="8"/>
      <c r="AL1" s="8"/>
      <c r="AM1" s="8"/>
    </row>
    <row r="2" spans="1:40" ht="16.5" thickBot="1" x14ac:dyDescent="0.3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X2" s="9"/>
      <c r="Y2" s="25"/>
      <c r="AK2" s="8"/>
      <c r="AL2" s="8"/>
      <c r="AM2" s="8"/>
    </row>
    <row r="3" spans="1:40" ht="33" customHeight="1" thickBot="1" x14ac:dyDescent="0.3">
      <c r="A3" s="75" t="s">
        <v>0</v>
      </c>
      <c r="B3" s="75" t="s">
        <v>1</v>
      </c>
      <c r="C3" s="70" t="s">
        <v>2</v>
      </c>
      <c r="D3" s="71"/>
      <c r="E3" s="72"/>
      <c r="F3" s="78" t="s">
        <v>37</v>
      </c>
      <c r="G3" s="78" t="s">
        <v>35</v>
      </c>
      <c r="H3" s="78" t="s">
        <v>34</v>
      </c>
      <c r="I3" s="93" t="s">
        <v>19</v>
      </c>
      <c r="J3" s="93"/>
      <c r="K3" s="93"/>
      <c r="L3" s="93"/>
      <c r="M3" s="93"/>
      <c r="N3" s="93"/>
      <c r="O3" s="93"/>
      <c r="P3" s="101" t="s">
        <v>6</v>
      </c>
      <c r="Q3" s="102"/>
      <c r="R3" s="102"/>
      <c r="S3" s="62" t="s">
        <v>40</v>
      </c>
      <c r="T3" s="63"/>
      <c r="U3" s="63"/>
      <c r="V3" s="64"/>
      <c r="W3" s="39" t="s">
        <v>42</v>
      </c>
      <c r="X3" s="105" t="s">
        <v>22</v>
      </c>
      <c r="Y3" s="106"/>
      <c r="Z3" s="106"/>
      <c r="AA3" s="107"/>
      <c r="AB3" s="105" t="s">
        <v>21</v>
      </c>
      <c r="AC3" s="106"/>
      <c r="AD3" s="106"/>
      <c r="AE3" s="107"/>
      <c r="AF3" s="105" t="s">
        <v>20</v>
      </c>
      <c r="AG3" s="106"/>
      <c r="AH3" s="106"/>
      <c r="AI3" s="106"/>
      <c r="AJ3" s="106"/>
      <c r="AK3" s="106"/>
      <c r="AL3" s="106"/>
      <c r="AM3" s="106"/>
      <c r="AN3" s="107"/>
    </row>
    <row r="4" spans="1:40" ht="15" customHeight="1" x14ac:dyDescent="0.25">
      <c r="A4" s="76"/>
      <c r="B4" s="76"/>
      <c r="C4" s="73" t="s">
        <v>13</v>
      </c>
      <c r="D4" s="73" t="s">
        <v>14</v>
      </c>
      <c r="E4" s="74" t="s">
        <v>15</v>
      </c>
      <c r="F4" s="79"/>
      <c r="G4" s="79"/>
      <c r="H4" s="79"/>
      <c r="I4" s="79" t="s">
        <v>3</v>
      </c>
      <c r="J4" s="112" t="s">
        <v>44</v>
      </c>
      <c r="K4" s="79" t="s">
        <v>26</v>
      </c>
      <c r="L4" s="79" t="s">
        <v>4</v>
      </c>
      <c r="M4" s="81" t="s">
        <v>5</v>
      </c>
      <c r="N4" s="83" t="s">
        <v>27</v>
      </c>
      <c r="O4" s="88" t="s">
        <v>25</v>
      </c>
      <c r="P4" s="84" t="s">
        <v>36</v>
      </c>
      <c r="Q4" s="84" t="s">
        <v>38</v>
      </c>
      <c r="R4" s="84" t="s">
        <v>39</v>
      </c>
      <c r="S4" s="108" t="s">
        <v>45</v>
      </c>
      <c r="T4" s="108" t="s">
        <v>46</v>
      </c>
      <c r="U4" s="91" t="s">
        <v>41</v>
      </c>
      <c r="V4" s="112" t="s">
        <v>47</v>
      </c>
      <c r="W4" s="81" t="s">
        <v>48</v>
      </c>
      <c r="X4" s="96" t="s">
        <v>7</v>
      </c>
      <c r="Y4" s="96" t="s">
        <v>28</v>
      </c>
      <c r="Z4" s="80" t="s">
        <v>9</v>
      </c>
      <c r="AA4" s="99" t="s">
        <v>49</v>
      </c>
      <c r="AB4" s="96" t="s">
        <v>8</v>
      </c>
      <c r="AC4" s="96" t="s">
        <v>29</v>
      </c>
      <c r="AD4" s="82" t="s">
        <v>10</v>
      </c>
      <c r="AE4" s="99" t="s">
        <v>50</v>
      </c>
      <c r="AF4" s="94" t="s">
        <v>11</v>
      </c>
      <c r="AG4" s="94" t="s">
        <v>30</v>
      </c>
      <c r="AH4" s="81" t="s">
        <v>12</v>
      </c>
      <c r="AI4" s="81" t="s">
        <v>31</v>
      </c>
      <c r="AJ4" s="81" t="s">
        <v>23</v>
      </c>
      <c r="AK4" s="88" t="s">
        <v>51</v>
      </c>
      <c r="AL4" s="81" t="s">
        <v>24</v>
      </c>
      <c r="AM4" s="88" t="s">
        <v>52</v>
      </c>
      <c r="AN4" s="103" t="s">
        <v>31</v>
      </c>
    </row>
    <row r="5" spans="1:40" x14ac:dyDescent="0.25">
      <c r="A5" s="76"/>
      <c r="B5" s="76"/>
      <c r="C5" s="73"/>
      <c r="D5" s="73"/>
      <c r="E5" s="74"/>
      <c r="F5" s="79"/>
      <c r="G5" s="79"/>
      <c r="H5" s="79"/>
      <c r="I5" s="79"/>
      <c r="J5" s="112"/>
      <c r="K5" s="79"/>
      <c r="L5" s="79"/>
      <c r="M5" s="81"/>
      <c r="N5" s="81"/>
      <c r="O5" s="88"/>
      <c r="P5" s="84"/>
      <c r="Q5" s="84"/>
      <c r="R5" s="84"/>
      <c r="S5" s="109"/>
      <c r="T5" s="109"/>
      <c r="U5" s="91"/>
      <c r="V5" s="112"/>
      <c r="W5" s="81"/>
      <c r="X5" s="96"/>
      <c r="Y5" s="96"/>
      <c r="Z5" s="98"/>
      <c r="AA5" s="99"/>
      <c r="AB5" s="96"/>
      <c r="AC5" s="96"/>
      <c r="AD5" s="90"/>
      <c r="AE5" s="99"/>
      <c r="AF5" s="94"/>
      <c r="AG5" s="94"/>
      <c r="AH5" s="81"/>
      <c r="AI5" s="81"/>
      <c r="AJ5" s="81"/>
      <c r="AK5" s="88"/>
      <c r="AL5" s="81"/>
      <c r="AM5" s="88"/>
      <c r="AN5" s="103"/>
    </row>
    <row r="6" spans="1:40" ht="15" customHeight="1" x14ac:dyDescent="0.25">
      <c r="A6" s="76"/>
      <c r="B6" s="76"/>
      <c r="C6" s="73"/>
      <c r="D6" s="73"/>
      <c r="E6" s="74"/>
      <c r="F6" s="79"/>
      <c r="G6" s="79"/>
      <c r="H6" s="79"/>
      <c r="I6" s="79"/>
      <c r="J6" s="112"/>
      <c r="K6" s="79"/>
      <c r="L6" s="79"/>
      <c r="M6" s="81"/>
      <c r="N6" s="81"/>
      <c r="O6" s="88"/>
      <c r="P6" s="84"/>
      <c r="Q6" s="84"/>
      <c r="R6" s="84"/>
      <c r="S6" s="109"/>
      <c r="T6" s="109"/>
      <c r="U6" s="91"/>
      <c r="V6" s="112"/>
      <c r="W6" s="81"/>
      <c r="X6" s="96"/>
      <c r="Y6" s="96"/>
      <c r="Z6" s="98"/>
      <c r="AA6" s="99"/>
      <c r="AB6" s="96"/>
      <c r="AC6" s="96"/>
      <c r="AD6" s="90"/>
      <c r="AE6" s="99"/>
      <c r="AF6" s="94"/>
      <c r="AG6" s="94"/>
      <c r="AH6" s="81"/>
      <c r="AI6" s="81"/>
      <c r="AJ6" s="81"/>
      <c r="AK6" s="88"/>
      <c r="AL6" s="81"/>
      <c r="AM6" s="88"/>
      <c r="AN6" s="103"/>
    </row>
    <row r="7" spans="1:40" ht="126" customHeight="1" x14ac:dyDescent="0.25">
      <c r="A7" s="77"/>
      <c r="B7" s="77"/>
      <c r="C7" s="73"/>
      <c r="D7" s="73"/>
      <c r="E7" s="74"/>
      <c r="F7" s="80"/>
      <c r="G7" s="80"/>
      <c r="H7" s="80"/>
      <c r="I7" s="80"/>
      <c r="J7" s="108"/>
      <c r="K7" s="80"/>
      <c r="L7" s="80"/>
      <c r="M7" s="82"/>
      <c r="N7" s="82"/>
      <c r="O7" s="89"/>
      <c r="P7" s="85"/>
      <c r="Q7" s="85"/>
      <c r="R7" s="85"/>
      <c r="S7" s="109"/>
      <c r="T7" s="109"/>
      <c r="U7" s="92"/>
      <c r="V7" s="108"/>
      <c r="W7" s="82"/>
      <c r="X7" s="97"/>
      <c r="Y7" s="97"/>
      <c r="Z7" s="98"/>
      <c r="AA7" s="100"/>
      <c r="AB7" s="97"/>
      <c r="AC7" s="97"/>
      <c r="AD7" s="90"/>
      <c r="AE7" s="100"/>
      <c r="AF7" s="95"/>
      <c r="AG7" s="95"/>
      <c r="AH7" s="82"/>
      <c r="AI7" s="82"/>
      <c r="AJ7" s="82"/>
      <c r="AK7" s="89"/>
      <c r="AL7" s="82"/>
      <c r="AM7" s="89"/>
      <c r="AN7" s="104"/>
    </row>
    <row r="8" spans="1:40" ht="31.5" customHeight="1" x14ac:dyDescent="0.25">
      <c r="A8" s="65"/>
      <c r="B8" s="65"/>
      <c r="C8" s="10"/>
      <c r="D8" s="10"/>
      <c r="E8" s="11"/>
      <c r="F8" s="12"/>
      <c r="G8" s="12"/>
      <c r="H8" s="12"/>
      <c r="I8" s="12"/>
      <c r="J8" s="113"/>
      <c r="K8" s="13"/>
      <c r="L8" s="12"/>
      <c r="M8" s="13"/>
      <c r="N8" s="13"/>
      <c r="O8" s="34"/>
      <c r="P8" s="12"/>
      <c r="Q8" s="14"/>
      <c r="R8" s="14"/>
      <c r="S8" s="110"/>
      <c r="T8" s="110"/>
      <c r="U8" s="36"/>
      <c r="V8" s="110"/>
      <c r="W8" s="15"/>
      <c r="X8" s="26"/>
      <c r="Y8" s="31"/>
      <c r="Z8" s="14"/>
      <c r="AA8" s="37"/>
      <c r="AB8" s="26"/>
      <c r="AC8" s="31"/>
      <c r="AD8" s="15"/>
      <c r="AE8" s="37"/>
      <c r="AF8" s="26"/>
      <c r="AG8" s="31"/>
      <c r="AH8" s="15"/>
      <c r="AI8" s="14"/>
      <c r="AJ8" s="14"/>
      <c r="AK8" s="38"/>
      <c r="AL8" s="14"/>
      <c r="AM8" s="38"/>
      <c r="AN8" s="27"/>
    </row>
    <row r="9" spans="1:40" ht="15.75" x14ac:dyDescent="0.25">
      <c r="A9" s="68" t="s">
        <v>16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33"/>
      <c r="O9" s="35"/>
      <c r="P9" s="16"/>
      <c r="Q9" s="14"/>
      <c r="R9" s="14"/>
      <c r="S9" s="110"/>
      <c r="T9" s="110"/>
      <c r="U9" s="36"/>
      <c r="V9" s="110"/>
      <c r="W9" s="15"/>
      <c r="X9" s="26"/>
      <c r="Y9" s="31"/>
      <c r="Z9" s="14"/>
      <c r="AA9" s="37"/>
      <c r="AB9" s="26"/>
      <c r="AC9" s="31"/>
      <c r="AD9" s="15"/>
      <c r="AE9" s="37"/>
      <c r="AF9" s="26"/>
      <c r="AG9" s="31"/>
      <c r="AH9" s="15"/>
      <c r="AI9" s="14"/>
      <c r="AJ9" s="14"/>
      <c r="AK9" s="38"/>
      <c r="AL9" s="14"/>
      <c r="AM9" s="38"/>
      <c r="AN9" s="27"/>
    </row>
    <row r="10" spans="1:40" x14ac:dyDescent="0.25">
      <c r="A10" s="32">
        <v>1</v>
      </c>
      <c r="B10" s="30" t="s">
        <v>32</v>
      </c>
      <c r="C10" s="40">
        <v>9893.7999999999993</v>
      </c>
      <c r="D10" s="41">
        <v>2641.5</v>
      </c>
      <c r="E10" s="41">
        <f>SUM(C10:D10)</f>
        <v>12535.3</v>
      </c>
      <c r="F10" s="42">
        <v>16</v>
      </c>
      <c r="G10" s="41">
        <v>3329.3</v>
      </c>
      <c r="H10" s="41">
        <v>3455.7</v>
      </c>
      <c r="I10" s="43">
        <v>3.23</v>
      </c>
      <c r="J10" s="114">
        <v>4.71</v>
      </c>
      <c r="K10" s="43">
        <f>PRODUCT(I10,H10)</f>
        <v>11161.911</v>
      </c>
      <c r="L10" s="44">
        <f>I10*H10*12</f>
        <v>133942.932</v>
      </c>
      <c r="M10" s="44">
        <f>L10*J10</f>
        <v>630871.20972000004</v>
      </c>
      <c r="N10" s="45">
        <f>PRODUCT(K10,1/E10)</f>
        <v>0.89043828229081079</v>
      </c>
      <c r="O10" s="46">
        <f>M10/E10/12</f>
        <v>4.1939643095897194</v>
      </c>
      <c r="P10" s="41">
        <f>SUM(Q10:R10)</f>
        <v>1.4E-2</v>
      </c>
      <c r="Q10" s="44">
        <v>7.0000000000000001E-3</v>
      </c>
      <c r="R10" s="44">
        <v>7.0000000000000001E-3</v>
      </c>
      <c r="S10" s="111">
        <v>34.25</v>
      </c>
      <c r="T10" s="111">
        <v>28.38</v>
      </c>
      <c r="U10" s="53">
        <f>SUM(V10*W10,T10)</f>
        <v>224.936789</v>
      </c>
      <c r="V10" s="111">
        <v>3028.61</v>
      </c>
      <c r="W10" s="54">
        <v>6.4899999999999999E-2</v>
      </c>
      <c r="X10" s="55">
        <f>P10*G10*12</f>
        <v>559.32240000000002</v>
      </c>
      <c r="Y10" s="56">
        <f>PRODUCT(P10,G10)</f>
        <v>46.610200000000006</v>
      </c>
      <c r="Z10" s="57">
        <f>X10*S10</f>
        <v>19156.7922</v>
      </c>
      <c r="AA10" s="52">
        <f>Z10/12/E10</f>
        <v>0.12735230509042464</v>
      </c>
      <c r="AB10" s="55">
        <f>Q10*G10*12</f>
        <v>279.66120000000001</v>
      </c>
      <c r="AC10" s="58">
        <f>PRODUCT(Q10,G10)</f>
        <v>23.305100000000003</v>
      </c>
      <c r="AD10" s="57">
        <f>AB10*T10</f>
        <v>7936.7848560000002</v>
      </c>
      <c r="AE10" s="52">
        <f>AD10/12/E10</f>
        <v>5.2762896619945279E-2</v>
      </c>
      <c r="AF10" s="59">
        <f>R10*G10*12</f>
        <v>279.66120000000001</v>
      </c>
      <c r="AG10" s="58">
        <f>PRODUCT(R10,G10)</f>
        <v>23.305100000000003</v>
      </c>
      <c r="AH10" s="57">
        <f>AF10*U10</f>
        <v>62906.092335886802</v>
      </c>
      <c r="AI10" s="60">
        <f>AH10/12/E10</f>
        <v>0.41819297195311644</v>
      </c>
      <c r="AJ10" s="57">
        <f>PRODUCT(V10,W10,G10,R10,12)</f>
        <v>54969.307479886804</v>
      </c>
      <c r="AK10" s="60">
        <f>PRODUCT(AJ10,1/E10,1/12)</f>
        <v>0.36543007533317118</v>
      </c>
      <c r="AL10" s="57">
        <f>PRODUCT(R10,T10,G10,12)</f>
        <v>7936.7848560000011</v>
      </c>
      <c r="AM10" s="60">
        <f>PRODUCT(AL10,1/E10,1/12)</f>
        <v>5.2762896619945279E-2</v>
      </c>
      <c r="AN10" s="29">
        <f>SUM(AK10,AM10)</f>
        <v>0.41819297195311644</v>
      </c>
    </row>
    <row r="11" spans="1:40" x14ac:dyDescent="0.25">
      <c r="A11" s="32">
        <v>2</v>
      </c>
      <c r="B11" s="30" t="s">
        <v>33</v>
      </c>
      <c r="C11" s="40">
        <v>25113.3</v>
      </c>
      <c r="D11" s="41">
        <v>2934.6</v>
      </c>
      <c r="E11" s="41">
        <f t="shared" ref="E11" si="0">SUM(C11:D11)</f>
        <v>28047.899999999998</v>
      </c>
      <c r="F11" s="42">
        <v>16</v>
      </c>
      <c r="G11" s="41">
        <v>5494.9</v>
      </c>
      <c r="H11" s="41">
        <v>6572.3</v>
      </c>
      <c r="I11" s="43">
        <v>3.23</v>
      </c>
      <c r="J11" s="114">
        <v>4.71</v>
      </c>
      <c r="K11" s="43">
        <f>PRODUCT(I11,H11)</f>
        <v>21228.529000000002</v>
      </c>
      <c r="L11" s="44">
        <f>I11*H11*12</f>
        <v>254742.34800000003</v>
      </c>
      <c r="M11" s="44">
        <f t="shared" ref="M11" si="1">L11*J11</f>
        <v>1199836.4590800002</v>
      </c>
      <c r="N11" s="45">
        <f>PRODUCT(K11,1/E11)</f>
        <v>0.75686696686739485</v>
      </c>
      <c r="O11" s="46">
        <f>M11/E11/12</f>
        <v>3.5648434139454301</v>
      </c>
      <c r="P11" s="41">
        <f t="shared" ref="P11" si="2">SUM(Q11:R11)</f>
        <v>1.4E-2</v>
      </c>
      <c r="Q11" s="44">
        <v>7.0000000000000001E-3</v>
      </c>
      <c r="R11" s="44">
        <v>7.0000000000000001E-3</v>
      </c>
      <c r="S11" s="111">
        <v>34.25</v>
      </c>
      <c r="T11" s="111">
        <v>28.38</v>
      </c>
      <c r="U11" s="53">
        <f>SUM(V11*W11,T11)</f>
        <v>224.936789</v>
      </c>
      <c r="V11" s="111">
        <v>3028.61</v>
      </c>
      <c r="W11" s="54">
        <v>6.4899999999999999E-2</v>
      </c>
      <c r="X11" s="55">
        <f>P11*G11*12</f>
        <v>923.14319999999998</v>
      </c>
      <c r="Y11" s="56">
        <f>PRODUCT(P11,G11)</f>
        <v>76.928600000000003</v>
      </c>
      <c r="Z11" s="57">
        <f>X11*S11</f>
        <v>31617.654599999998</v>
      </c>
      <c r="AA11" s="52">
        <f>Z11/12/E11</f>
        <v>9.3939458925623665E-2</v>
      </c>
      <c r="AB11" s="55">
        <f>Q11*G11*12</f>
        <v>461.57159999999999</v>
      </c>
      <c r="AC11" s="58">
        <f>PRODUCT(Q11,G11)</f>
        <v>38.464300000000001</v>
      </c>
      <c r="AD11" s="57">
        <f>AB11*T11</f>
        <v>13099.402007999999</v>
      </c>
      <c r="AE11" s="52">
        <f>AD11/12/E11</f>
        <v>3.8919734953418973E-2</v>
      </c>
      <c r="AF11" s="55">
        <f>R11*G11*12</f>
        <v>461.57159999999999</v>
      </c>
      <c r="AG11" s="58">
        <f>PRODUCT(R11,G11)</f>
        <v>38.464300000000001</v>
      </c>
      <c r="AH11" s="57">
        <f>AF11*U11</f>
        <v>103824.4335975924</v>
      </c>
      <c r="AI11" s="60">
        <f>AH11/12/E11</f>
        <v>0.30847358030842598</v>
      </c>
      <c r="AJ11" s="57">
        <f>PRODUCT(V11,W11,G11,R11,12)</f>
        <v>90725.0315895924</v>
      </c>
      <c r="AK11" s="60">
        <f>PRODUCT(AJ11,1/E11,1/12)</f>
        <v>0.26955384535500698</v>
      </c>
      <c r="AL11" s="57">
        <f>PRODUCT(R11,T11,G11,12)</f>
        <v>13099.402007999999</v>
      </c>
      <c r="AM11" s="60">
        <f>PRODUCT(AL11,1/E11,1/12)</f>
        <v>3.8919734953418973E-2</v>
      </c>
      <c r="AN11" s="29">
        <f t="shared" ref="AN11" si="3">SUM(AK11,AM11)</f>
        <v>0.30847358030842598</v>
      </c>
    </row>
    <row r="12" spans="1:40" x14ac:dyDescent="0.25">
      <c r="A12" s="66" t="s">
        <v>15</v>
      </c>
      <c r="B12" s="67"/>
      <c r="C12" s="43">
        <f>SUM(C10:C11)</f>
        <v>35007.1</v>
      </c>
      <c r="D12" s="43">
        <f>SUM(D10:D11)</f>
        <v>5576.1</v>
      </c>
      <c r="E12" s="43">
        <f>SUM(E10:E11)</f>
        <v>40583.199999999997</v>
      </c>
      <c r="F12" s="43"/>
      <c r="G12" s="43">
        <f>SUM(G10:G11)</f>
        <v>8824.2000000000007</v>
      </c>
      <c r="H12" s="43">
        <f>SUM(H10:H11)</f>
        <v>10028</v>
      </c>
      <c r="I12" s="43"/>
      <c r="J12" s="114"/>
      <c r="K12" s="43">
        <f>SUM(K10:K11)</f>
        <v>32390.440000000002</v>
      </c>
      <c r="L12" s="43">
        <f>SUM(L10:L11)</f>
        <v>388685.28</v>
      </c>
      <c r="M12" s="43">
        <f>SUM(M10:M11)</f>
        <v>1830707.6688000001</v>
      </c>
      <c r="N12" s="48"/>
      <c r="O12" s="49"/>
      <c r="P12" s="43"/>
      <c r="Q12" s="44"/>
      <c r="R12" s="44"/>
      <c r="S12" s="111"/>
      <c r="T12" s="111"/>
      <c r="U12" s="53"/>
      <c r="V12" s="111"/>
      <c r="W12" s="47"/>
      <c r="X12" s="50">
        <f>SUM(X10:X11)</f>
        <v>1482.4656</v>
      </c>
      <c r="Y12" s="51">
        <f>SUM(Y10:Y11)</f>
        <v>123.53880000000001</v>
      </c>
      <c r="Z12" s="47">
        <f>SUM(Z10:Z11)</f>
        <v>50774.446799999998</v>
      </c>
      <c r="AA12" s="52"/>
      <c r="AB12" s="50">
        <f>SUM(AB10:AB11)</f>
        <v>741.2328</v>
      </c>
      <c r="AC12" s="51"/>
      <c r="AD12" s="47">
        <f>SUM(AD10:AD11)</f>
        <v>21036.186863999999</v>
      </c>
      <c r="AE12" s="52"/>
      <c r="AF12" s="50">
        <f>SUM(AF10:AF11)</f>
        <v>741.2328</v>
      </c>
      <c r="AG12" s="51"/>
      <c r="AH12" s="47">
        <f>SUM(AH10:AH11)</f>
        <v>166730.52593347919</v>
      </c>
      <c r="AI12" s="57"/>
      <c r="AJ12" s="57">
        <f>SUM(AJ10:AJ11)</f>
        <v>145694.3390694792</v>
      </c>
      <c r="AK12" s="61"/>
      <c r="AL12" s="57">
        <f>SUM(AL10:AL11)</f>
        <v>21036.186863999999</v>
      </c>
      <c r="AM12" s="61"/>
      <c r="AN12" s="28"/>
    </row>
    <row r="13" spans="1:40" x14ac:dyDescent="0.25">
      <c r="A13" s="17"/>
      <c r="B13" s="18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40" ht="15.75" x14ac:dyDescent="0.25">
      <c r="O14" s="20"/>
      <c r="P14" s="20"/>
    </row>
    <row r="15" spans="1:40" ht="15.75" x14ac:dyDescent="0.25">
      <c r="C15" s="21"/>
      <c r="D15" s="21"/>
      <c r="E15" s="21"/>
    </row>
    <row r="16" spans="1:40" ht="15.75" x14ac:dyDescent="0.25">
      <c r="B16" s="22" t="s">
        <v>17</v>
      </c>
      <c r="C16" s="23"/>
      <c r="D16" s="23"/>
      <c r="E16" s="22" t="s">
        <v>18</v>
      </c>
    </row>
    <row r="17" spans="3:5" ht="15.75" x14ac:dyDescent="0.25">
      <c r="C17" s="23"/>
      <c r="D17" s="23"/>
      <c r="E17" s="23"/>
    </row>
    <row r="18" spans="3:5" ht="15.75" x14ac:dyDescent="0.25">
      <c r="C18" s="21"/>
      <c r="D18" s="21"/>
      <c r="E18" s="21"/>
    </row>
    <row r="19" spans="3:5" ht="15.75" x14ac:dyDescent="0.25">
      <c r="C19" s="21"/>
      <c r="D19" s="21"/>
      <c r="E19" s="21"/>
    </row>
  </sheetData>
  <mergeCells count="52">
    <mergeCell ref="AM4:AM7"/>
    <mergeCell ref="AN4:AN7"/>
    <mergeCell ref="AB3:AE3"/>
    <mergeCell ref="X3:AA3"/>
    <mergeCell ref="AL4:AL7"/>
    <mergeCell ref="AF3:AN3"/>
    <mergeCell ref="AC4:AC7"/>
    <mergeCell ref="AG4:AG7"/>
    <mergeCell ref="V4:V7"/>
    <mergeCell ref="W4:W7"/>
    <mergeCell ref="I3:O3"/>
    <mergeCell ref="AJ4:AJ7"/>
    <mergeCell ref="AK4:AK7"/>
    <mergeCell ref="AF4:AF7"/>
    <mergeCell ref="AH4:AH7"/>
    <mergeCell ref="AI4:AI7"/>
    <mergeCell ref="X4:X7"/>
    <mergeCell ref="AB4:AB7"/>
    <mergeCell ref="Z4:Z7"/>
    <mergeCell ref="AD4:AD7"/>
    <mergeCell ref="AA4:AA7"/>
    <mergeCell ref="AE4:AE7"/>
    <mergeCell ref="Y4:Y7"/>
    <mergeCell ref="P3:R3"/>
    <mergeCell ref="P4:P7"/>
    <mergeCell ref="Q4:Q7"/>
    <mergeCell ref="R4:R7"/>
    <mergeCell ref="I1:J1"/>
    <mergeCell ref="A2:U2"/>
    <mergeCell ref="I4:I7"/>
    <mergeCell ref="J4:J7"/>
    <mergeCell ref="L4:L7"/>
    <mergeCell ref="O4:O7"/>
    <mergeCell ref="S4:S7"/>
    <mergeCell ref="T4:T7"/>
    <mergeCell ref="U4:U7"/>
    <mergeCell ref="S3:V3"/>
    <mergeCell ref="A8:B8"/>
    <mergeCell ref="A12:B12"/>
    <mergeCell ref="A9:M9"/>
    <mergeCell ref="C3:E3"/>
    <mergeCell ref="C4:C7"/>
    <mergeCell ref="D4:D7"/>
    <mergeCell ref="E4:E7"/>
    <mergeCell ref="B3:B7"/>
    <mergeCell ref="A3:A7"/>
    <mergeCell ref="F3:F7"/>
    <mergeCell ref="G3:G7"/>
    <mergeCell ref="H3:H7"/>
    <mergeCell ref="M4:M7"/>
    <mergeCell ref="K4:K7"/>
    <mergeCell ref="N4:N7"/>
  </mergeCells>
  <pageMargins left="0" right="0" top="0.74803149606299213" bottom="0.74803149606299213" header="0.31496062992125984" footer="0.31496062992125984"/>
  <pageSetup paperSize="9" scale="4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2022-12-05T09:03:15Z</dcterms:modified>
</cp:coreProperties>
</file>