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5" i="1" l="1"/>
  <c r="AG12" i="1"/>
  <c r="AG11" i="1"/>
  <c r="AG10" i="1"/>
  <c r="AG9" i="1"/>
  <c r="AB15" i="1"/>
  <c r="AB12" i="1"/>
  <c r="AB11" i="1"/>
  <c r="AB10" i="1"/>
  <c r="AB9" i="1"/>
  <c r="T15" i="1"/>
  <c r="J15" i="1"/>
  <c r="J12" i="1"/>
  <c r="J11" i="1"/>
  <c r="J10" i="1"/>
  <c r="J9" i="1"/>
  <c r="J13" i="1" l="1"/>
  <c r="O15" i="1"/>
  <c r="X15" i="1" s="1"/>
  <c r="O12" i="1"/>
  <c r="X12" i="1" s="1"/>
  <c r="O11" i="1"/>
  <c r="X11" i="1" s="1"/>
  <c r="O10" i="1"/>
  <c r="X10" i="1" s="1"/>
  <c r="O9" i="1"/>
  <c r="X9" i="1" s="1"/>
  <c r="AL15" i="1"/>
  <c r="AL16" i="1" s="1"/>
  <c r="AL12" i="1"/>
  <c r="AL11" i="1"/>
  <c r="AL10" i="1"/>
  <c r="AL9" i="1"/>
  <c r="AJ12" i="1"/>
  <c r="AJ11" i="1"/>
  <c r="AJ10" i="1"/>
  <c r="AJ9" i="1"/>
  <c r="X13" i="1" l="1"/>
  <c r="AL13" i="1"/>
  <c r="AL17" i="1" s="1"/>
  <c r="AJ13" i="1"/>
  <c r="E12" i="1"/>
  <c r="E11" i="1"/>
  <c r="E10" i="1"/>
  <c r="E9" i="1"/>
  <c r="G16" i="1"/>
  <c r="D16" i="1"/>
  <c r="C16" i="1"/>
  <c r="AF15" i="1"/>
  <c r="AA15" i="1"/>
  <c r="AD15" i="1" s="1"/>
  <c r="W15" i="1"/>
  <c r="Y15" i="1" s="1"/>
  <c r="K15" i="1"/>
  <c r="L15" i="1" s="1"/>
  <c r="E15" i="1"/>
  <c r="AC15" i="1" s="1"/>
  <c r="G13" i="1"/>
  <c r="G17" i="1" s="1"/>
  <c r="D13" i="1"/>
  <c r="D17" i="1" s="1"/>
  <c r="AF12" i="1"/>
  <c r="AH12" i="1" s="1"/>
  <c r="AA12" i="1"/>
  <c r="AD12" i="1" s="1"/>
  <c r="W12" i="1"/>
  <c r="Y12" i="1" s="1"/>
  <c r="K12" i="1"/>
  <c r="L12" i="1" s="1"/>
  <c r="AF11" i="1"/>
  <c r="AH11" i="1" s="1"/>
  <c r="AA11" i="1"/>
  <c r="AD11" i="1" s="1"/>
  <c r="W11" i="1"/>
  <c r="Y11" i="1" s="1"/>
  <c r="K11" i="1"/>
  <c r="L11" i="1" s="1"/>
  <c r="AF10" i="1"/>
  <c r="AH10" i="1" s="1"/>
  <c r="AA10" i="1"/>
  <c r="AD10" i="1" s="1"/>
  <c r="W10" i="1"/>
  <c r="Y10" i="1" s="1"/>
  <c r="K10" i="1"/>
  <c r="L10" i="1" s="1"/>
  <c r="AF9" i="1"/>
  <c r="AH9" i="1" s="1"/>
  <c r="AA9" i="1"/>
  <c r="AD9" i="1" s="1"/>
  <c r="W9" i="1"/>
  <c r="K9" i="1"/>
  <c r="M11" i="1" l="1"/>
  <c r="AC11" i="1"/>
  <c r="M10" i="1"/>
  <c r="AC10" i="1"/>
  <c r="M12" i="1"/>
  <c r="AC12" i="1"/>
  <c r="M9" i="1"/>
  <c r="AC9" i="1"/>
  <c r="AM15" i="1"/>
  <c r="M15" i="1"/>
  <c r="AM12" i="1"/>
  <c r="AK12" i="1"/>
  <c r="AM9" i="1"/>
  <c r="AK9" i="1"/>
  <c r="AM11" i="1"/>
  <c r="AK11" i="1"/>
  <c r="AK10" i="1"/>
  <c r="AM10" i="1"/>
  <c r="Z10" i="1"/>
  <c r="N10" i="1"/>
  <c r="AE10" i="1"/>
  <c r="K13" i="1"/>
  <c r="Z11" i="1"/>
  <c r="L9" i="1"/>
  <c r="L13" i="1" s="1"/>
  <c r="AI10" i="1"/>
  <c r="N11" i="1"/>
  <c r="N15" i="1"/>
  <c r="AE11" i="1"/>
  <c r="AF16" i="1"/>
  <c r="AI12" i="1"/>
  <c r="AD13" i="1"/>
  <c r="AI11" i="1"/>
  <c r="AH13" i="1"/>
  <c r="AD16" i="1"/>
  <c r="AE15" i="1"/>
  <c r="E13" i="1"/>
  <c r="AE12" i="1"/>
  <c r="AA13" i="1"/>
  <c r="AE9" i="1"/>
  <c r="K16" i="1"/>
  <c r="AH15" i="1"/>
  <c r="AI15" i="1" s="1"/>
  <c r="Z12" i="1"/>
  <c r="C13" i="1"/>
  <c r="C17" i="1" s="1"/>
  <c r="AA16" i="1"/>
  <c r="W13" i="1"/>
  <c r="AI9" i="1"/>
  <c r="N12" i="1"/>
  <c r="E16" i="1"/>
  <c r="Y9" i="1"/>
  <c r="AF13" i="1"/>
  <c r="L16" i="1"/>
  <c r="Y16" i="1"/>
  <c r="Z15" i="1"/>
  <c r="W16" i="1"/>
  <c r="AN10" i="1" l="1"/>
  <c r="AN9" i="1"/>
  <c r="AN11" i="1"/>
  <c r="AN12" i="1"/>
  <c r="AF17" i="1"/>
  <c r="AA17" i="1"/>
  <c r="K17" i="1"/>
  <c r="W17" i="1"/>
  <c r="E17" i="1"/>
  <c r="L17" i="1"/>
  <c r="AD17" i="1"/>
  <c r="N9" i="1"/>
  <c r="AJ15" i="1"/>
  <c r="AH16" i="1"/>
  <c r="AH17" i="1" s="1"/>
  <c r="Y13" i="1"/>
  <c r="Y17" i="1" s="1"/>
  <c r="Z9" i="1"/>
  <c r="AK15" i="1" l="1"/>
  <c r="AN15" i="1" s="1"/>
  <c r="AJ16" i="1"/>
  <c r="AJ17" i="1" s="1"/>
</calcChain>
</file>

<file path=xl/sharedStrings.xml><?xml version="1.0" encoding="utf-8"?>
<sst xmlns="http://schemas.openxmlformats.org/spreadsheetml/2006/main" count="61" uniqueCount="58">
  <si>
    <t>№ п/п</t>
  </si>
  <si>
    <t>Адрес жилых домов</t>
  </si>
  <si>
    <t>Общая площадь, м2</t>
  </si>
  <si>
    <t>Общая площадь помещений входящих в состав общего имущества МКД (м2)</t>
  </si>
  <si>
    <t>Норматив потребления электрической энергии при содержании общего имущества МКД кВт.ч. в месяц на 1кв.м.</t>
  </si>
  <si>
    <t xml:space="preserve">Количество электрической энергии, потребляемой при содержании общего имущества  в год кВт.ч. </t>
  </si>
  <si>
    <t>Сумма в отношении электроснабжения, потребляемая при содержании общего имущества в год (руб.)</t>
  </si>
  <si>
    <t>Нормативы потребления при содержании общего имущества</t>
  </si>
  <si>
    <t>Количество водоотведения,  потребляемой при содержании общего имущества  в год м3</t>
  </si>
  <si>
    <t>Количество холодной воды, потребляемой при содержании общего имущества  в год м3</t>
  </si>
  <si>
    <t>Сумма  в отношении водоотведения, потребляемого при содержании общего имущества год  (руб.)</t>
  </si>
  <si>
    <t>Сумма  в отношении холодного водоснабжения, потребляемого при содержании общего имущества год  (руб.)</t>
  </si>
  <si>
    <t>Количество горячей воды, потребляемой при содержании общего имущества  в год м3</t>
  </si>
  <si>
    <t>Сумма  в отношении горячего водоснабжения, потребляемого при содержании общего имущества год  (руб.)</t>
  </si>
  <si>
    <t>Площадь жилых помещений   м2</t>
  </si>
  <si>
    <t>Площадь нежилых помещений м2</t>
  </si>
  <si>
    <t>Итого</t>
  </si>
  <si>
    <t>Многоэтажные дома с мусоропроводом и лифтами</t>
  </si>
  <si>
    <t>Многоэтажные дома без мусоропроводов без лифтов</t>
  </si>
  <si>
    <t xml:space="preserve">Экономист </t>
  </si>
  <si>
    <t>Гусева И.А.</t>
  </si>
  <si>
    <t>мкр Строителей д.40</t>
  </si>
  <si>
    <t>мкр Строителей д.41</t>
  </si>
  <si>
    <t>мкр Строителей д.42</t>
  </si>
  <si>
    <t>мкр Строителей д.43</t>
  </si>
  <si>
    <t>ул. Льва Толстого, д.20</t>
  </si>
  <si>
    <t>Всего по рп Некрасовский</t>
  </si>
  <si>
    <t xml:space="preserve">ЭЛЕКТРОЭНЕРГИЯ </t>
  </si>
  <si>
    <t>ГВС</t>
  </si>
  <si>
    <t>ХВС</t>
  </si>
  <si>
    <t xml:space="preserve">Водоотведение </t>
  </si>
  <si>
    <t>Сумма  в отношении горячего водоснабжения (ТЕПЛО), потребляемого при содержании общего имущества год (руб.)</t>
  </si>
  <si>
    <t>Сумма  в отношении горячего водоснабжения (НОСИТЕЛЬ), потребляемого при содержании общего имущества год (руб.)</t>
  </si>
  <si>
    <t xml:space="preserve">Количество электрической энергии, потребляемой при содержании общего имущества  в месяц кВт.ч. </t>
  </si>
  <si>
    <t>Количество электрической энергии, потребляемой при содержании общего имущества   кВт.ч. /м2</t>
  </si>
  <si>
    <t>Количество водоотведения,  потребляемой при содержании общего имущества  в месяц м3</t>
  </si>
  <si>
    <t>Количество холодной воды, потребляемой при содержании общего имущества  в месяц м3</t>
  </si>
  <si>
    <t>Количество горячей воды, потребляемой при содержании общего имущества  в месяц м3</t>
  </si>
  <si>
    <r>
      <t xml:space="preserve">Тариф  в отношении горячего водоснабжения, потребляемого при содержании общего имущества  (руб./м2)  </t>
    </r>
    <r>
      <rPr>
        <b/>
        <sz val="9"/>
        <color indexed="10"/>
        <rFont val="Times New Roman"/>
        <family val="1"/>
        <charset val="204"/>
      </rPr>
      <t xml:space="preserve"> с 01.07.2022 г.</t>
    </r>
  </si>
  <si>
    <t>Количество холодной воды, потребляемой при содержании общего имущества  в месяц м3/м2</t>
  </si>
  <si>
    <t>Водоотведение  (м3/м2) в месяц</t>
  </si>
  <si>
    <t>Тариф горячей воды воды (руб.) с НДС   с 01.07.2022 г. (справочно)</t>
  </si>
  <si>
    <t>Холодное водоснабжение (м3/м2) в месяц</t>
  </si>
  <si>
    <t>Горячее водоснабжение (м3/м2) в месяц</t>
  </si>
  <si>
    <t xml:space="preserve">Тарифы на КУ </t>
  </si>
  <si>
    <t xml:space="preserve">Норматив на подогрев </t>
  </si>
  <si>
    <t xml:space="preserve">Количество этажей    </t>
  </si>
  <si>
    <r>
      <t xml:space="preserve">Тариф  в отношении горячего водоснабжения (тепло), потребляемого при содержании общего имущества  (руб./м2)  </t>
    </r>
    <r>
      <rPr>
        <b/>
        <sz val="9"/>
        <color indexed="10"/>
        <rFont val="Times New Roman"/>
        <family val="1"/>
        <charset val="204"/>
      </rPr>
      <t xml:space="preserve"> с 01.12.2022 г.</t>
    </r>
  </si>
  <si>
    <t>Тариф холодной воды (руб.) с НДС  с 01.12.2022 г.</t>
  </si>
  <si>
    <t>Тариф на водоотведения (руб.) с НДС с 01.12.2022 г.</t>
  </si>
  <si>
    <r>
      <t xml:space="preserve">Тариф в отношении электроснабжения, потребляемого при содержании общего имущества  (руб./м2)       </t>
    </r>
    <r>
      <rPr>
        <b/>
        <sz val="9"/>
        <color indexed="10"/>
        <rFont val="Times New Roman"/>
        <family val="1"/>
        <charset val="204"/>
      </rPr>
      <t>с 01.12.2022 г.</t>
    </r>
  </si>
  <si>
    <t>Стоимость электрической энергии кВт.ч. (руб.) с НДС с 01.12.2022</t>
  </si>
  <si>
    <r>
      <t xml:space="preserve">Норматив  в отношении горячего водоснабжения (тепло), потребляемого при содержании общего имущества  (руб./м2)  </t>
    </r>
    <r>
      <rPr>
        <b/>
        <sz val="9"/>
        <color indexed="10"/>
        <rFont val="Times New Roman"/>
        <family val="1"/>
        <charset val="204"/>
      </rPr>
      <t xml:space="preserve"> с 01.12.2022 г.</t>
    </r>
  </si>
  <si>
    <r>
      <t xml:space="preserve">Тариф  в отношении водоотведения, потребляемого при содержании общего имущества  (руб./м2) </t>
    </r>
    <r>
      <rPr>
        <b/>
        <sz val="9"/>
        <color indexed="10"/>
        <rFont val="Times New Roman"/>
        <family val="1"/>
        <charset val="204"/>
      </rPr>
      <t xml:space="preserve"> с 01.12.2022 г.          </t>
    </r>
    <r>
      <rPr>
        <b/>
        <sz val="9"/>
        <rFont val="Times New Roman"/>
        <family val="1"/>
        <charset val="204"/>
      </rPr>
      <t xml:space="preserve">                     </t>
    </r>
  </si>
  <si>
    <r>
      <t xml:space="preserve">Тариф  в отношении холодного водоснабжения, потребляемого при содержании общего имущества  (руб./м2)   </t>
    </r>
    <r>
      <rPr>
        <b/>
        <sz val="9"/>
        <color indexed="10"/>
        <rFont val="Times New Roman"/>
        <family val="1"/>
        <charset val="204"/>
      </rPr>
      <t xml:space="preserve">с 01.12.2022 г.    </t>
    </r>
    <r>
      <rPr>
        <b/>
        <sz val="9"/>
        <rFont val="Times New Roman"/>
        <family val="1"/>
        <charset val="204"/>
      </rPr>
      <t xml:space="preserve">                        </t>
    </r>
  </si>
  <si>
    <r>
      <t xml:space="preserve">Тариф  в отношении горячего водоснабжения (ТЕПЛО), потребляемого при содержании общего имущества  (руб./м2)  </t>
    </r>
    <r>
      <rPr>
        <b/>
        <sz val="9"/>
        <color indexed="10"/>
        <rFont val="Times New Roman"/>
        <family val="1"/>
        <charset val="204"/>
      </rPr>
      <t xml:space="preserve"> с 01.12.2022 г.</t>
    </r>
  </si>
  <si>
    <r>
      <t xml:space="preserve">Тариф  в отношении горячего водоснабжения (НОСИТЕЛЬ), потребляемого при содержании общего имущества  (руб./м2)  </t>
    </r>
    <r>
      <rPr>
        <b/>
        <sz val="9"/>
        <color indexed="10"/>
        <rFont val="Times New Roman"/>
        <family val="1"/>
        <charset val="204"/>
      </rPr>
      <t xml:space="preserve"> с 01.12.2022 г.</t>
    </r>
  </si>
  <si>
    <r>
      <t xml:space="preserve">Расчет потребления коммунальных ресурсов при содержании общего имущества многоквартирного дома </t>
    </r>
    <r>
      <rPr>
        <b/>
        <i/>
        <sz val="12"/>
        <color indexed="10"/>
        <rFont val="Times New Roman"/>
        <family val="1"/>
        <charset val="204"/>
      </rPr>
      <t>с 01 декабря 2022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</si>
</sst>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#,##0.000"/>
    <numFmt numFmtId="166" formatCode="#,##0.0000"/>
    <numFmt numFmtId="167" formatCode="#,##0.00000"/>
    <numFmt numFmtId="168" formatCode="#,##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2" fontId="4" fillId="0" borderId="0" xfId="0" applyNumberFormat="1" applyFont="1" applyFill="1"/>
    <xf numFmtId="1" fontId="5" fillId="0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/>
    <xf numFmtId="0" fontId="4" fillId="2" borderId="1" xfId="0" applyFont="1" applyFill="1" applyBorder="1"/>
    <xf numFmtId="49" fontId="10" fillId="0" borderId="10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10" fillId="0" borderId="0" xfId="0" applyFont="1" applyFill="1"/>
    <xf numFmtId="0" fontId="5" fillId="0" borderId="0" xfId="0" applyFont="1" applyFill="1"/>
    <xf numFmtId="0" fontId="1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9" xfId="0" applyFont="1" applyFill="1" applyBorder="1"/>
    <xf numFmtId="0" fontId="4" fillId="0" borderId="20" xfId="0" applyFont="1" applyFill="1" applyBorder="1"/>
    <xf numFmtId="0" fontId="4" fillId="2" borderId="19" xfId="0" applyFont="1" applyFill="1" applyBorder="1"/>
    <xf numFmtId="0" fontId="12" fillId="2" borderId="20" xfId="0" applyFont="1" applyFill="1" applyBorder="1"/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4" fontId="4" fillId="2" borderId="20" xfId="0" applyNumberFormat="1" applyFont="1" applyFill="1" applyBorder="1"/>
    <xf numFmtId="4" fontId="12" fillId="2" borderId="1" xfId="0" applyNumberFormat="1" applyFont="1" applyFill="1" applyBorder="1"/>
    <xf numFmtId="4" fontId="3" fillId="2" borderId="20" xfId="0" applyNumberFormat="1" applyFont="1" applyFill="1" applyBorder="1"/>
    <xf numFmtId="4" fontId="4" fillId="0" borderId="22" xfId="0" applyNumberFormat="1" applyFont="1" applyFill="1" applyBorder="1"/>
    <xf numFmtId="4" fontId="4" fillId="0" borderId="26" xfId="0" applyNumberFormat="1" applyFont="1" applyFill="1" applyBorder="1"/>
    <xf numFmtId="165" fontId="4" fillId="2" borderId="1" xfId="0" applyNumberFormat="1" applyFont="1" applyFill="1" applyBorder="1"/>
    <xf numFmtId="165" fontId="10" fillId="2" borderId="10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 shrinkToFit="1"/>
    </xf>
    <xf numFmtId="165" fontId="4" fillId="2" borderId="1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/>
    <xf numFmtId="0" fontId="4" fillId="2" borderId="10" xfId="0" applyFont="1" applyFill="1" applyBorder="1"/>
    <xf numFmtId="0" fontId="11" fillId="2" borderId="1" xfId="0" applyFont="1" applyFill="1" applyBorder="1"/>
    <xf numFmtId="165" fontId="4" fillId="2" borderId="1" xfId="1" applyNumberFormat="1" applyFont="1" applyFill="1" applyBorder="1" applyAlignment="1">
      <alignment horizontal="center" vertical="center" shrinkToFit="1"/>
    </xf>
    <xf numFmtId="165" fontId="3" fillId="2" borderId="1" xfId="1" applyNumberFormat="1" applyFont="1" applyFill="1" applyBorder="1" applyAlignment="1">
      <alignment horizontal="center" vertical="center" shrinkToFit="1"/>
    </xf>
    <xf numFmtId="0" fontId="4" fillId="3" borderId="20" xfId="0" applyFont="1" applyFill="1" applyBorder="1"/>
    <xf numFmtId="0" fontId="4" fillId="3" borderId="1" xfId="0" applyFont="1" applyFill="1" applyBorder="1"/>
    <xf numFmtId="4" fontId="12" fillId="3" borderId="1" xfId="0" applyNumberFormat="1" applyFont="1" applyFill="1" applyBorder="1"/>
    <xf numFmtId="0" fontId="4" fillId="2" borderId="8" xfId="0" applyFont="1" applyFill="1" applyBorder="1"/>
    <xf numFmtId="49" fontId="10" fillId="0" borderId="9" xfId="0" applyNumberFormat="1" applyFont="1" applyFill="1" applyBorder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0" fontId="3" fillId="3" borderId="20" xfId="0" applyFont="1" applyFill="1" applyBorder="1"/>
    <xf numFmtId="4" fontId="10" fillId="3" borderId="10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4" fillId="2" borderId="1" xfId="0" applyNumberFormat="1" applyFont="1" applyFill="1" applyBorder="1" applyAlignment="1">
      <alignment horizontal="center" vertical="center" shrinkToFi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shrinkToFit="1"/>
    </xf>
    <xf numFmtId="4" fontId="3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167" fontId="4" fillId="2" borderId="1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3" borderId="22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4" fontId="3" fillId="2" borderId="28" xfId="0" applyNumberFormat="1" applyFont="1" applyFill="1" applyBorder="1" applyAlignment="1">
      <alignment horizontal="center" vertical="center"/>
    </xf>
    <xf numFmtId="4" fontId="3" fillId="2" borderId="26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3" borderId="2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wrapText="1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27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7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8" fillId="3" borderId="16" xfId="0" applyFont="1" applyFill="1" applyBorder="1" applyAlignment="1">
      <alignment horizontal="center" vertical="center" textRotation="90" wrapText="1"/>
    </xf>
    <xf numFmtId="0" fontId="8" fillId="3" borderId="18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8" fillId="4" borderId="16" xfId="0" applyFont="1" applyFill="1" applyBorder="1" applyAlignment="1">
      <alignment horizontal="center" vertical="center" textRotation="90" wrapText="1"/>
    </xf>
    <xf numFmtId="0" fontId="8" fillId="4" borderId="18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5" borderId="5" xfId="0" applyFont="1" applyFill="1" applyBorder="1" applyAlignment="1">
      <alignment horizontal="center" vertical="center" textRotation="90" wrapText="1"/>
    </xf>
    <xf numFmtId="0" fontId="8" fillId="5" borderId="7" xfId="0" applyFont="1" applyFill="1" applyBorder="1" applyAlignment="1">
      <alignment horizontal="center" vertical="center" textRotation="90" wrapText="1"/>
    </xf>
    <xf numFmtId="165" fontId="3" fillId="5" borderId="1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3" fillId="5" borderId="24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textRotation="90" wrapText="1"/>
    </xf>
    <xf numFmtId="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4" fontId="4" fillId="5" borderId="2" xfId="0" applyNumberFormat="1" applyFont="1" applyFill="1" applyBorder="1" applyAlignment="1">
      <alignment horizontal="center" vertical="center"/>
    </xf>
    <xf numFmtId="4" fontId="4" fillId="5" borderId="24" xfId="0" applyNumberFormat="1" applyFont="1" applyFill="1" applyBorder="1" applyAlignment="1">
      <alignment horizontal="center" vertical="center"/>
    </xf>
    <xf numFmtId="0" fontId="4" fillId="5" borderId="1" xfId="0" applyFont="1" applyFill="1" applyBorder="1"/>
    <xf numFmtId="0" fontId="11" fillId="5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4"/>
  <sheetViews>
    <sheetView tabSelected="1" workbookViewId="0">
      <selection activeCell="K19" sqref="K19"/>
    </sheetView>
  </sheetViews>
  <sheetFormatPr defaultRowHeight="15" x14ac:dyDescent="0.25"/>
  <cols>
    <col min="1" max="1" width="4.7109375" style="3" customWidth="1"/>
    <col min="2" max="2" width="19.5703125" style="3" customWidth="1"/>
    <col min="3" max="3" width="10.28515625" style="3" customWidth="1"/>
    <col min="4" max="4" width="10" style="3" customWidth="1"/>
    <col min="5" max="5" width="10.28515625" style="3" customWidth="1"/>
    <col min="6" max="6" width="11" style="3" customWidth="1"/>
    <col min="7" max="7" width="9.7109375" style="3" customWidth="1"/>
    <col min="8" max="8" width="8.7109375" style="3" customWidth="1"/>
    <col min="9" max="9" width="8.7109375" style="8" customWidth="1"/>
    <col min="10" max="10" width="12.5703125" style="8" customWidth="1"/>
    <col min="11" max="11" width="11.42578125" style="3" customWidth="1"/>
    <col min="12" max="12" width="13.7109375" style="8" customWidth="1"/>
    <col min="13" max="13" width="12.28515625" style="8" customWidth="1"/>
    <col min="14" max="14" width="11.28515625" style="3" customWidth="1"/>
    <col min="15" max="15" width="9.7109375" style="3" customWidth="1"/>
    <col min="16" max="16" width="9.140625" style="3" customWidth="1"/>
    <col min="17" max="17" width="10.28515625" style="3" customWidth="1"/>
    <col min="18" max="18" width="9.140625" style="8" customWidth="1"/>
    <col min="19" max="19" width="8.85546875" style="8" customWidth="1"/>
    <col min="20" max="20" width="11" style="8" hidden="1" customWidth="1"/>
    <col min="21" max="22" width="10.85546875" style="3" customWidth="1"/>
    <col min="23" max="24" width="11" style="3" customWidth="1"/>
    <col min="25" max="25" width="12.7109375" style="3" customWidth="1"/>
    <col min="26" max="26" width="9" style="3" customWidth="1"/>
    <col min="27" max="27" width="11.28515625" style="3" customWidth="1"/>
    <col min="28" max="28" width="15.140625" style="3" hidden="1" customWidth="1"/>
    <col min="29" max="29" width="12.140625" style="3" hidden="1" customWidth="1"/>
    <col min="30" max="30" width="12.5703125" style="8" customWidth="1"/>
    <col min="31" max="31" width="11" style="3" customWidth="1"/>
    <col min="32" max="32" width="9.85546875" style="3" customWidth="1"/>
    <col min="33" max="33" width="9.7109375" style="3" hidden="1" customWidth="1"/>
    <col min="34" max="34" width="12" style="8" hidden="1" customWidth="1"/>
    <col min="35" max="35" width="10.85546875" style="3" hidden="1" customWidth="1"/>
    <col min="36" max="39" width="10.85546875" style="3" customWidth="1"/>
    <col min="40" max="40" width="10.85546875" style="3" hidden="1" customWidth="1"/>
  </cols>
  <sheetData>
    <row r="1" spans="1:40" ht="19.5" x14ac:dyDescent="0.35">
      <c r="A1" s="1"/>
      <c r="B1" s="2"/>
      <c r="E1" s="4"/>
      <c r="F1" s="4"/>
      <c r="G1" s="4"/>
      <c r="H1" s="121"/>
      <c r="I1" s="121"/>
      <c r="J1" s="21"/>
      <c r="K1" s="5"/>
      <c r="L1" s="6"/>
      <c r="M1" s="6"/>
      <c r="N1" s="7"/>
      <c r="O1" s="7"/>
    </row>
    <row r="2" spans="1:40" ht="16.5" thickBot="1" x14ac:dyDescent="0.3">
      <c r="A2" s="122" t="s">
        <v>57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W2" s="9"/>
      <c r="X2" s="22"/>
      <c r="AK2" s="8"/>
      <c r="AL2" s="8"/>
      <c r="AM2" s="8"/>
    </row>
    <row r="3" spans="1:40" ht="30.75" customHeight="1" thickBot="1" x14ac:dyDescent="0.3">
      <c r="A3" s="96" t="s">
        <v>0</v>
      </c>
      <c r="B3" s="96" t="s">
        <v>1</v>
      </c>
      <c r="C3" s="93" t="s">
        <v>2</v>
      </c>
      <c r="D3" s="94"/>
      <c r="E3" s="95"/>
      <c r="F3" s="107" t="s">
        <v>46</v>
      </c>
      <c r="G3" s="107" t="s">
        <v>3</v>
      </c>
      <c r="H3" s="128" t="s">
        <v>27</v>
      </c>
      <c r="I3" s="128"/>
      <c r="J3" s="128"/>
      <c r="K3" s="128"/>
      <c r="L3" s="128"/>
      <c r="M3" s="128"/>
      <c r="N3" s="128"/>
      <c r="O3" s="136" t="s">
        <v>7</v>
      </c>
      <c r="P3" s="137"/>
      <c r="Q3" s="138"/>
      <c r="R3" s="104" t="s">
        <v>44</v>
      </c>
      <c r="S3" s="105"/>
      <c r="T3" s="105"/>
      <c r="U3" s="106"/>
      <c r="V3" s="92" t="s">
        <v>45</v>
      </c>
      <c r="W3" s="142" t="s">
        <v>30</v>
      </c>
      <c r="X3" s="142"/>
      <c r="Y3" s="142"/>
      <c r="Z3" s="143"/>
      <c r="AA3" s="141" t="s">
        <v>29</v>
      </c>
      <c r="AB3" s="142"/>
      <c r="AC3" s="142"/>
      <c r="AD3" s="142"/>
      <c r="AE3" s="143"/>
      <c r="AF3" s="141" t="s">
        <v>28</v>
      </c>
      <c r="AG3" s="142"/>
      <c r="AH3" s="142"/>
      <c r="AI3" s="142"/>
      <c r="AJ3" s="142"/>
      <c r="AK3" s="142"/>
      <c r="AL3" s="142"/>
      <c r="AM3" s="142"/>
      <c r="AN3" s="143"/>
    </row>
    <row r="4" spans="1:40" ht="15" customHeight="1" x14ac:dyDescent="0.25">
      <c r="A4" s="97"/>
      <c r="B4" s="97"/>
      <c r="C4" s="96" t="s">
        <v>14</v>
      </c>
      <c r="D4" s="96" t="s">
        <v>15</v>
      </c>
      <c r="E4" s="99" t="s">
        <v>16</v>
      </c>
      <c r="F4" s="108"/>
      <c r="G4" s="108"/>
      <c r="H4" s="108" t="s">
        <v>4</v>
      </c>
      <c r="I4" s="145" t="s">
        <v>51</v>
      </c>
      <c r="J4" s="108" t="s">
        <v>33</v>
      </c>
      <c r="K4" s="108" t="s">
        <v>5</v>
      </c>
      <c r="L4" s="118" t="s">
        <v>6</v>
      </c>
      <c r="M4" s="120" t="s">
        <v>34</v>
      </c>
      <c r="N4" s="123" t="s">
        <v>50</v>
      </c>
      <c r="O4" s="102" t="s">
        <v>40</v>
      </c>
      <c r="P4" s="102" t="s">
        <v>42</v>
      </c>
      <c r="Q4" s="102" t="s">
        <v>43</v>
      </c>
      <c r="R4" s="146" t="s">
        <v>49</v>
      </c>
      <c r="S4" s="146" t="s">
        <v>48</v>
      </c>
      <c r="T4" s="126" t="s">
        <v>41</v>
      </c>
      <c r="U4" s="145" t="s">
        <v>47</v>
      </c>
      <c r="V4" s="118" t="s">
        <v>52</v>
      </c>
      <c r="W4" s="131" t="s">
        <v>8</v>
      </c>
      <c r="X4" s="131" t="s">
        <v>35</v>
      </c>
      <c r="Y4" s="109" t="s">
        <v>10</v>
      </c>
      <c r="Z4" s="134" t="s">
        <v>53</v>
      </c>
      <c r="AA4" s="131" t="s">
        <v>9</v>
      </c>
      <c r="AB4" s="131" t="s">
        <v>36</v>
      </c>
      <c r="AC4" s="144" t="s">
        <v>39</v>
      </c>
      <c r="AD4" s="119" t="s">
        <v>11</v>
      </c>
      <c r="AE4" s="134" t="s">
        <v>54</v>
      </c>
      <c r="AF4" s="129" t="s">
        <v>12</v>
      </c>
      <c r="AG4" s="129" t="s">
        <v>37</v>
      </c>
      <c r="AH4" s="118" t="s">
        <v>13</v>
      </c>
      <c r="AI4" s="118" t="s">
        <v>38</v>
      </c>
      <c r="AJ4" s="118" t="s">
        <v>31</v>
      </c>
      <c r="AK4" s="123" t="s">
        <v>55</v>
      </c>
      <c r="AL4" s="118" t="s">
        <v>32</v>
      </c>
      <c r="AM4" s="123" t="s">
        <v>56</v>
      </c>
      <c r="AN4" s="139" t="s">
        <v>38</v>
      </c>
    </row>
    <row r="5" spans="1:40" ht="15" customHeight="1" x14ac:dyDescent="0.25">
      <c r="A5" s="97"/>
      <c r="B5" s="97"/>
      <c r="C5" s="97"/>
      <c r="D5" s="97"/>
      <c r="E5" s="100"/>
      <c r="F5" s="108"/>
      <c r="G5" s="108"/>
      <c r="H5" s="108"/>
      <c r="I5" s="145"/>
      <c r="J5" s="108"/>
      <c r="K5" s="108"/>
      <c r="L5" s="118"/>
      <c r="M5" s="118"/>
      <c r="N5" s="123"/>
      <c r="O5" s="103"/>
      <c r="P5" s="103"/>
      <c r="Q5" s="103"/>
      <c r="R5" s="150"/>
      <c r="S5" s="150"/>
      <c r="T5" s="126"/>
      <c r="U5" s="145"/>
      <c r="V5" s="118"/>
      <c r="W5" s="131"/>
      <c r="X5" s="131"/>
      <c r="Y5" s="133"/>
      <c r="Z5" s="134"/>
      <c r="AA5" s="131"/>
      <c r="AB5" s="131"/>
      <c r="AC5" s="108"/>
      <c r="AD5" s="125"/>
      <c r="AE5" s="134"/>
      <c r="AF5" s="129"/>
      <c r="AG5" s="129"/>
      <c r="AH5" s="118"/>
      <c r="AI5" s="118"/>
      <c r="AJ5" s="118"/>
      <c r="AK5" s="123"/>
      <c r="AL5" s="118"/>
      <c r="AM5" s="123"/>
      <c r="AN5" s="139"/>
    </row>
    <row r="6" spans="1:40" ht="15" customHeight="1" x14ac:dyDescent="0.25">
      <c r="A6" s="97"/>
      <c r="B6" s="97"/>
      <c r="C6" s="97"/>
      <c r="D6" s="97"/>
      <c r="E6" s="100"/>
      <c r="F6" s="108"/>
      <c r="G6" s="108"/>
      <c r="H6" s="108"/>
      <c r="I6" s="145"/>
      <c r="J6" s="108"/>
      <c r="K6" s="108"/>
      <c r="L6" s="118"/>
      <c r="M6" s="118"/>
      <c r="N6" s="123"/>
      <c r="O6" s="103"/>
      <c r="P6" s="103"/>
      <c r="Q6" s="103"/>
      <c r="R6" s="150"/>
      <c r="S6" s="150"/>
      <c r="T6" s="126"/>
      <c r="U6" s="145"/>
      <c r="V6" s="118"/>
      <c r="W6" s="131"/>
      <c r="X6" s="131"/>
      <c r="Y6" s="133"/>
      <c r="Z6" s="134"/>
      <c r="AA6" s="131"/>
      <c r="AB6" s="131"/>
      <c r="AC6" s="108"/>
      <c r="AD6" s="125"/>
      <c r="AE6" s="134"/>
      <c r="AF6" s="129"/>
      <c r="AG6" s="129"/>
      <c r="AH6" s="118"/>
      <c r="AI6" s="118"/>
      <c r="AJ6" s="118"/>
      <c r="AK6" s="123"/>
      <c r="AL6" s="118"/>
      <c r="AM6" s="123"/>
      <c r="AN6" s="139"/>
    </row>
    <row r="7" spans="1:40" ht="126" customHeight="1" x14ac:dyDescent="0.25">
      <c r="A7" s="98"/>
      <c r="B7" s="98"/>
      <c r="C7" s="98"/>
      <c r="D7" s="98"/>
      <c r="E7" s="101"/>
      <c r="F7" s="109"/>
      <c r="G7" s="109"/>
      <c r="H7" s="109"/>
      <c r="I7" s="146"/>
      <c r="J7" s="109"/>
      <c r="K7" s="109"/>
      <c r="L7" s="119"/>
      <c r="M7" s="119"/>
      <c r="N7" s="124"/>
      <c r="O7" s="103"/>
      <c r="P7" s="103"/>
      <c r="Q7" s="103"/>
      <c r="R7" s="150"/>
      <c r="S7" s="150"/>
      <c r="T7" s="127"/>
      <c r="U7" s="146"/>
      <c r="V7" s="119"/>
      <c r="W7" s="132"/>
      <c r="X7" s="132"/>
      <c r="Y7" s="133"/>
      <c r="Z7" s="135"/>
      <c r="AA7" s="132"/>
      <c r="AB7" s="132"/>
      <c r="AC7" s="109"/>
      <c r="AD7" s="125"/>
      <c r="AE7" s="135"/>
      <c r="AF7" s="130"/>
      <c r="AG7" s="130"/>
      <c r="AH7" s="119"/>
      <c r="AI7" s="119"/>
      <c r="AJ7" s="119"/>
      <c r="AK7" s="124"/>
      <c r="AL7" s="119"/>
      <c r="AM7" s="124"/>
      <c r="AN7" s="140"/>
    </row>
    <row r="8" spans="1:40" ht="15.75" x14ac:dyDescent="0.25">
      <c r="A8" s="114" t="s">
        <v>17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47"/>
      <c r="N8" s="49"/>
      <c r="O8" s="12"/>
      <c r="P8" s="10"/>
      <c r="Q8" s="10"/>
      <c r="R8" s="155"/>
      <c r="S8" s="155"/>
      <c r="T8" s="46"/>
      <c r="U8" s="155"/>
      <c r="V8" s="10"/>
      <c r="W8" s="23"/>
      <c r="X8" s="38"/>
      <c r="Y8" s="10"/>
      <c r="Z8" s="43"/>
      <c r="AA8" s="23"/>
      <c r="AB8" s="38"/>
      <c r="AC8" s="38"/>
      <c r="AD8" s="11"/>
      <c r="AE8" s="43"/>
      <c r="AF8" s="23"/>
      <c r="AG8" s="38"/>
      <c r="AH8" s="11"/>
      <c r="AI8" s="10"/>
      <c r="AJ8" s="10"/>
      <c r="AK8" s="44"/>
      <c r="AL8" s="10"/>
      <c r="AM8" s="44"/>
      <c r="AN8" s="24"/>
    </row>
    <row r="9" spans="1:40" x14ac:dyDescent="0.25">
      <c r="A9" s="50">
        <v>1</v>
      </c>
      <c r="B9" s="36" t="s">
        <v>21</v>
      </c>
      <c r="C9" s="53">
        <v>21368</v>
      </c>
      <c r="D9" s="54">
        <v>634.70000000000005</v>
      </c>
      <c r="E9" s="54">
        <f>SUM(C9:D9)</f>
        <v>22002.7</v>
      </c>
      <c r="F9" s="54">
        <v>17</v>
      </c>
      <c r="G9" s="54">
        <v>5372.2</v>
      </c>
      <c r="H9" s="55">
        <v>3.23</v>
      </c>
      <c r="I9" s="147">
        <v>5.05</v>
      </c>
      <c r="J9" s="55">
        <f>PRODUCT(H9,G9)</f>
        <v>17352.205999999998</v>
      </c>
      <c r="K9" s="56">
        <f>H9*G9*12</f>
        <v>208226.47199999998</v>
      </c>
      <c r="L9" s="56">
        <f>K9*I9</f>
        <v>1051543.6835999999</v>
      </c>
      <c r="M9" s="57">
        <f>PRODUCT(J9,1/E9)</f>
        <v>0.7886398487458357</v>
      </c>
      <c r="N9" s="58">
        <f>L9/E9/12</f>
        <v>3.9826312361664695</v>
      </c>
      <c r="O9" s="54">
        <f>SUM(P9:Q9)</f>
        <v>0.01</v>
      </c>
      <c r="P9" s="56">
        <v>5.0000000000000001E-3</v>
      </c>
      <c r="Q9" s="56">
        <v>5.0000000000000001E-3</v>
      </c>
      <c r="R9" s="151">
        <v>34.25</v>
      </c>
      <c r="S9" s="151">
        <v>19.96</v>
      </c>
      <c r="T9" s="66">
        <v>156.69</v>
      </c>
      <c r="U9" s="151">
        <v>2381.9499999999998</v>
      </c>
      <c r="V9" s="67">
        <v>5.9900000000000002E-2</v>
      </c>
      <c r="W9" s="68">
        <f>O9*G9*12</f>
        <v>644.66399999999999</v>
      </c>
      <c r="X9" s="69">
        <f>PRODUCT(O9,G9)</f>
        <v>53.722000000000001</v>
      </c>
      <c r="Y9" s="70">
        <f>W9*R9</f>
        <v>22079.741999999998</v>
      </c>
      <c r="Z9" s="64">
        <f>Y9/12/E9</f>
        <v>8.3625123280324676E-2</v>
      </c>
      <c r="AA9" s="68">
        <f>P9*G9*12</f>
        <v>322.33199999999999</v>
      </c>
      <c r="AB9" s="71">
        <f>PRODUCT(P9,G9)</f>
        <v>26.861000000000001</v>
      </c>
      <c r="AC9" s="69">
        <f>PRODUCT(AB9,1/E9)</f>
        <v>1.2208047194207984E-3</v>
      </c>
      <c r="AD9" s="70">
        <f>AA9*S9</f>
        <v>6433.7467200000001</v>
      </c>
      <c r="AE9" s="64">
        <f>AD9/12/E9</f>
        <v>2.4367262199639136E-2</v>
      </c>
      <c r="AF9" s="68">
        <f>Q9*G9*12</f>
        <v>322.33199999999999</v>
      </c>
      <c r="AG9" s="71">
        <f>PRODUCT(Q9,G9)</f>
        <v>26.861000000000001</v>
      </c>
      <c r="AH9" s="72">
        <f>AF9*T9</f>
        <v>50506.201079999999</v>
      </c>
      <c r="AI9" s="61">
        <f>AH9/12/E9</f>
        <v>0.19128789148604489</v>
      </c>
      <c r="AJ9" s="70">
        <f>PRODUCT(U9,V9,G9,Q9,12)</f>
        <v>45989.94457326</v>
      </c>
      <c r="AK9" s="61">
        <f>PRODUCT(AJ9,1/E9,1/12)</f>
        <v>0.17418295850531978</v>
      </c>
      <c r="AL9" s="70">
        <f>PRODUCT(Q9,S9,G9,12)</f>
        <v>6433.7467199999992</v>
      </c>
      <c r="AM9" s="61">
        <f>PRODUCT(AL9,1/E9,1/12)</f>
        <v>2.4367262199639129E-2</v>
      </c>
      <c r="AN9" s="31">
        <f>SUM(AK9,AM9)</f>
        <v>0.19855022070495892</v>
      </c>
    </row>
    <row r="10" spans="1:40" x14ac:dyDescent="0.25">
      <c r="A10" s="50">
        <v>2</v>
      </c>
      <c r="B10" s="36" t="s">
        <v>22</v>
      </c>
      <c r="C10" s="53">
        <v>15732.6</v>
      </c>
      <c r="D10" s="54"/>
      <c r="E10" s="54">
        <f t="shared" ref="E10:E12" si="0">SUM(C10:D10)</f>
        <v>15732.6</v>
      </c>
      <c r="F10" s="54">
        <v>17</v>
      </c>
      <c r="G10" s="54">
        <v>3568.8</v>
      </c>
      <c r="H10" s="55">
        <v>3.23</v>
      </c>
      <c r="I10" s="147">
        <v>5.05</v>
      </c>
      <c r="J10" s="55">
        <f t="shared" ref="J10:J12" si="1">PRODUCT(H10,G10)</f>
        <v>11527.224</v>
      </c>
      <c r="K10" s="56">
        <f t="shared" ref="K10:K12" si="2">H10*G10*12</f>
        <v>138326.68799999999</v>
      </c>
      <c r="L10" s="56">
        <f t="shared" ref="L10:L12" si="3">K10*I10</f>
        <v>698549.77439999999</v>
      </c>
      <c r="M10" s="57">
        <f t="shared" ref="M10:M12" si="4">PRODUCT(J10,1/E10)</f>
        <v>0.73269669348995081</v>
      </c>
      <c r="N10" s="58">
        <f t="shared" ref="N10:N12" si="5">L10/E10/12</f>
        <v>3.7001183021242512</v>
      </c>
      <c r="O10" s="54">
        <f t="shared" ref="O10:O12" si="6">SUM(P10:Q10)</f>
        <v>1.2E-2</v>
      </c>
      <c r="P10" s="56">
        <v>6.0000000000000001E-3</v>
      </c>
      <c r="Q10" s="56">
        <v>6.0000000000000001E-3</v>
      </c>
      <c r="R10" s="151">
        <v>34.25</v>
      </c>
      <c r="S10" s="151">
        <v>19.96</v>
      </c>
      <c r="T10" s="66">
        <v>156.69</v>
      </c>
      <c r="U10" s="151">
        <v>2381.9499999999998</v>
      </c>
      <c r="V10" s="67">
        <v>5.9900000000000002E-2</v>
      </c>
      <c r="W10" s="68">
        <f>O10*G10*12</f>
        <v>513.90719999999999</v>
      </c>
      <c r="X10" s="69">
        <f t="shared" ref="X10:X12" si="7">PRODUCT(O10,G10)</f>
        <v>42.825600000000001</v>
      </c>
      <c r="Y10" s="70">
        <f>W10*R10</f>
        <v>17601.321599999999</v>
      </c>
      <c r="Z10" s="64">
        <f>Y10/12/E10</f>
        <v>9.3231684527668654E-2</v>
      </c>
      <c r="AA10" s="68">
        <f>P10*G10*12</f>
        <v>256.95359999999999</v>
      </c>
      <c r="AB10" s="71">
        <f t="shared" ref="AB10:AB12" si="8">PRODUCT(P10,G10)</f>
        <v>21.412800000000001</v>
      </c>
      <c r="AC10" s="69">
        <f t="shared" ref="AC10:AC12" si="9">PRODUCT(AB10,1/E10)</f>
        <v>1.3610464894550172E-3</v>
      </c>
      <c r="AD10" s="70">
        <f>AA10*S10</f>
        <v>5128.7938560000002</v>
      </c>
      <c r="AE10" s="64">
        <f>AD10/12/E10</f>
        <v>2.7166487929522139E-2</v>
      </c>
      <c r="AF10" s="68">
        <f>Q10*G10*12</f>
        <v>256.95359999999999</v>
      </c>
      <c r="AG10" s="71">
        <f t="shared" ref="AG10:AG12" si="10">PRODUCT(Q10,G10)</f>
        <v>21.412800000000001</v>
      </c>
      <c r="AH10" s="72">
        <f>AF10*T10</f>
        <v>40262.059583999995</v>
      </c>
      <c r="AI10" s="61">
        <f>AH10/12/E10</f>
        <v>0.21326237443270657</v>
      </c>
      <c r="AJ10" s="70">
        <f>PRODUCT(U10,V10,G10,Q10,12)</f>
        <v>36661.832588448</v>
      </c>
      <c r="AK10" s="61">
        <f>PRODUCT(AJ10,1/E10,1/12)</f>
        <v>0.19419248666488692</v>
      </c>
      <c r="AL10" s="70">
        <f>PRODUCT(Q10,S10,G10,12)</f>
        <v>5128.7938560000002</v>
      </c>
      <c r="AM10" s="61">
        <f>PRODUCT(AL10,1/E10,1/12)</f>
        <v>2.7166487929522143E-2</v>
      </c>
      <c r="AN10" s="31">
        <f t="shared" ref="AN10:AN12" si="11">SUM(AK10,AM10)</f>
        <v>0.22135897459440906</v>
      </c>
    </row>
    <row r="11" spans="1:40" x14ac:dyDescent="0.25">
      <c r="A11" s="50">
        <v>3</v>
      </c>
      <c r="B11" s="36" t="s">
        <v>23</v>
      </c>
      <c r="C11" s="53">
        <v>14711.8</v>
      </c>
      <c r="D11" s="54">
        <v>466.6</v>
      </c>
      <c r="E11" s="54">
        <f t="shared" si="0"/>
        <v>15178.4</v>
      </c>
      <c r="F11" s="54">
        <v>17</v>
      </c>
      <c r="G11" s="54">
        <v>4110</v>
      </c>
      <c r="H11" s="55">
        <v>3.23</v>
      </c>
      <c r="I11" s="147">
        <v>5.05</v>
      </c>
      <c r="J11" s="55">
        <f t="shared" si="1"/>
        <v>13275.3</v>
      </c>
      <c r="K11" s="56">
        <f t="shared" si="2"/>
        <v>159303.59999999998</v>
      </c>
      <c r="L11" s="56">
        <f t="shared" si="3"/>
        <v>804483.17999999982</v>
      </c>
      <c r="M11" s="57">
        <f t="shared" si="4"/>
        <v>0.87461787803721069</v>
      </c>
      <c r="N11" s="58">
        <f t="shared" si="5"/>
        <v>4.4168202840879136</v>
      </c>
      <c r="O11" s="54">
        <f t="shared" si="6"/>
        <v>0.01</v>
      </c>
      <c r="P11" s="56">
        <v>5.0000000000000001E-3</v>
      </c>
      <c r="Q11" s="56">
        <v>5.0000000000000001E-3</v>
      </c>
      <c r="R11" s="151">
        <v>34.25</v>
      </c>
      <c r="S11" s="151">
        <v>19.96</v>
      </c>
      <c r="T11" s="66">
        <v>156.69</v>
      </c>
      <c r="U11" s="151">
        <v>2381.9499999999998</v>
      </c>
      <c r="V11" s="67">
        <v>5.9900000000000002E-2</v>
      </c>
      <c r="W11" s="68">
        <f>O11*G11*12</f>
        <v>493.20000000000005</v>
      </c>
      <c r="X11" s="69">
        <f t="shared" si="7"/>
        <v>41.1</v>
      </c>
      <c r="Y11" s="70">
        <f>W11*R11</f>
        <v>16892.100000000002</v>
      </c>
      <c r="Z11" s="64">
        <f>Y11/12/E11</f>
        <v>9.2741988615400853E-2</v>
      </c>
      <c r="AA11" s="68">
        <f>P11*G11*12</f>
        <v>246.60000000000002</v>
      </c>
      <c r="AB11" s="71">
        <f t="shared" si="8"/>
        <v>20.55</v>
      </c>
      <c r="AC11" s="69">
        <f t="shared" si="9"/>
        <v>1.3538976440204502E-3</v>
      </c>
      <c r="AD11" s="70">
        <f>AA11*S11</f>
        <v>4922.1360000000004</v>
      </c>
      <c r="AE11" s="64">
        <f>AD11/12/E11</f>
        <v>2.7023796974648188E-2</v>
      </c>
      <c r="AF11" s="68">
        <f>Q11*G11*12</f>
        <v>246.60000000000002</v>
      </c>
      <c r="AG11" s="71">
        <f t="shared" si="10"/>
        <v>20.55</v>
      </c>
      <c r="AH11" s="72">
        <f>AF11*T11</f>
        <v>38639.754000000001</v>
      </c>
      <c r="AI11" s="61">
        <f>AH11/12/E11</f>
        <v>0.21214222184156434</v>
      </c>
      <c r="AJ11" s="70">
        <f>PRODUCT(U11,V11,G11,Q11,12)</f>
        <v>35184.593312999998</v>
      </c>
      <c r="AK11" s="61">
        <f>PRODUCT(AJ11,1/E11,1/12)</f>
        <v>0.19317249794115321</v>
      </c>
      <c r="AL11" s="70">
        <f>PRODUCT(Q11,S11,G11,12)</f>
        <v>4922.1360000000004</v>
      </c>
      <c r="AM11" s="61">
        <f>PRODUCT(AL11,1/E11,1/12)</f>
        <v>2.7023796974648184E-2</v>
      </c>
      <c r="AN11" s="31">
        <f t="shared" si="11"/>
        <v>0.22019629491580139</v>
      </c>
    </row>
    <row r="12" spans="1:40" x14ac:dyDescent="0.25">
      <c r="A12" s="50">
        <v>4</v>
      </c>
      <c r="B12" s="36" t="s">
        <v>24</v>
      </c>
      <c r="C12" s="53">
        <v>11150.4</v>
      </c>
      <c r="D12" s="54">
        <v>1467.8</v>
      </c>
      <c r="E12" s="54">
        <f t="shared" si="0"/>
        <v>12618.199999999999</v>
      </c>
      <c r="F12" s="54">
        <v>17</v>
      </c>
      <c r="G12" s="54">
        <v>3451.1</v>
      </c>
      <c r="H12" s="55">
        <v>3.23</v>
      </c>
      <c r="I12" s="147">
        <v>5.05</v>
      </c>
      <c r="J12" s="55">
        <f t="shared" si="1"/>
        <v>11147.053</v>
      </c>
      <c r="K12" s="56">
        <f t="shared" si="2"/>
        <v>133764.636</v>
      </c>
      <c r="L12" s="56">
        <f t="shared" si="3"/>
        <v>675511.4118</v>
      </c>
      <c r="M12" s="57">
        <f t="shared" si="4"/>
        <v>0.88341070834191882</v>
      </c>
      <c r="N12" s="58">
        <f t="shared" si="5"/>
        <v>4.4612240771266904</v>
      </c>
      <c r="O12" s="54">
        <f t="shared" si="6"/>
        <v>0.01</v>
      </c>
      <c r="P12" s="56">
        <v>5.0000000000000001E-3</v>
      </c>
      <c r="Q12" s="56">
        <v>5.0000000000000001E-3</v>
      </c>
      <c r="R12" s="151">
        <v>34.25</v>
      </c>
      <c r="S12" s="151">
        <v>19.96</v>
      </c>
      <c r="T12" s="66">
        <v>156.69</v>
      </c>
      <c r="U12" s="151">
        <v>2381.9499999999998</v>
      </c>
      <c r="V12" s="67">
        <v>5.9900000000000002E-2</v>
      </c>
      <c r="W12" s="68">
        <f>O12*G12*12</f>
        <v>414.13200000000006</v>
      </c>
      <c r="X12" s="69">
        <f t="shared" si="7"/>
        <v>34.511000000000003</v>
      </c>
      <c r="Y12" s="70">
        <f>W12*R12</f>
        <v>14184.021000000002</v>
      </c>
      <c r="Z12" s="64">
        <f>Y12/12/E12</f>
        <v>9.367435529631804E-2</v>
      </c>
      <c r="AA12" s="68">
        <f>P12*G12*12</f>
        <v>207.06600000000003</v>
      </c>
      <c r="AB12" s="71">
        <f t="shared" si="8"/>
        <v>17.255500000000001</v>
      </c>
      <c r="AC12" s="69">
        <f t="shared" si="9"/>
        <v>1.3675088364425989E-3</v>
      </c>
      <c r="AD12" s="70">
        <f>AA12*S12</f>
        <v>4133.0373600000012</v>
      </c>
      <c r="AE12" s="64">
        <f>AD12/12/E12</f>
        <v>2.7295476375394284E-2</v>
      </c>
      <c r="AF12" s="68">
        <f>Q12*G12*12</f>
        <v>207.06600000000003</v>
      </c>
      <c r="AG12" s="71">
        <f t="shared" si="10"/>
        <v>17.255500000000001</v>
      </c>
      <c r="AH12" s="72">
        <f>AF12*T12</f>
        <v>32445.171540000003</v>
      </c>
      <c r="AI12" s="61">
        <f>AH12/12/E12</f>
        <v>0.21427495958219087</v>
      </c>
      <c r="AJ12" s="70">
        <f>PRODUCT(U12,V12,G12,Q12,12)</f>
        <v>29543.929436129998</v>
      </c>
      <c r="AK12" s="61">
        <f>PRODUCT(AJ12,1/E12,1/12)</f>
        <v>0.19511452661057044</v>
      </c>
      <c r="AL12" s="70">
        <f>PRODUCT(Q12,S12,G12,12)</f>
        <v>4133.0373600000003</v>
      </c>
      <c r="AM12" s="61">
        <f>PRODUCT(AL12,1/E12,1/12)</f>
        <v>2.7295476375394274E-2</v>
      </c>
      <c r="AN12" s="31">
        <f t="shared" si="11"/>
        <v>0.22241000298596472</v>
      </c>
    </row>
    <row r="13" spans="1:40" x14ac:dyDescent="0.25">
      <c r="A13" s="112" t="s">
        <v>16</v>
      </c>
      <c r="B13" s="113"/>
      <c r="C13" s="55">
        <f>SUM(C9:C12)</f>
        <v>62962.799999999996</v>
      </c>
      <c r="D13" s="55">
        <f>SUM(D9:D12)</f>
        <v>2569.1000000000004</v>
      </c>
      <c r="E13" s="55">
        <f>SUM(E9:E12)</f>
        <v>65531.9</v>
      </c>
      <c r="F13" s="55"/>
      <c r="G13" s="55">
        <f>SUM(G9:G12)</f>
        <v>16502.099999999999</v>
      </c>
      <c r="H13" s="55"/>
      <c r="I13" s="147"/>
      <c r="J13" s="55">
        <f>SUM(J9:J12)</f>
        <v>53301.782999999996</v>
      </c>
      <c r="K13" s="55">
        <f>SUM(K9:K12)</f>
        <v>639621.39599999995</v>
      </c>
      <c r="L13" s="55">
        <f>SUM(L9:L12)</f>
        <v>3230088.0497999997</v>
      </c>
      <c r="M13" s="60"/>
      <c r="N13" s="61"/>
      <c r="O13" s="55"/>
      <c r="P13" s="56"/>
      <c r="Q13" s="56"/>
      <c r="R13" s="151"/>
      <c r="S13" s="151"/>
      <c r="T13" s="66"/>
      <c r="U13" s="151"/>
      <c r="V13" s="59"/>
      <c r="W13" s="62">
        <f>SUM(W9:W12)</f>
        <v>2065.9031999999997</v>
      </c>
      <c r="X13" s="63">
        <f>SUM(X9:X12)</f>
        <v>172.15860000000001</v>
      </c>
      <c r="Y13" s="59">
        <f>SUM(Y9:Y12)</f>
        <v>70757.184600000008</v>
      </c>
      <c r="Z13" s="64"/>
      <c r="AA13" s="62">
        <f>SUM(AA9:AA12)</f>
        <v>1032.9515999999999</v>
      </c>
      <c r="AB13" s="63"/>
      <c r="AC13" s="63"/>
      <c r="AD13" s="59">
        <f>SUM(AD9:AD12)</f>
        <v>20617.713936</v>
      </c>
      <c r="AE13" s="64"/>
      <c r="AF13" s="62">
        <f>SUM(AF9:AF12)</f>
        <v>1032.9515999999999</v>
      </c>
      <c r="AG13" s="63"/>
      <c r="AH13" s="65">
        <f>SUM(AH9:AH12)</f>
        <v>161853.186204</v>
      </c>
      <c r="AI13" s="70"/>
      <c r="AJ13" s="70">
        <f>SUM(AJ9:AJ12)</f>
        <v>147380.29991083802</v>
      </c>
      <c r="AK13" s="73"/>
      <c r="AL13" s="70">
        <f>SUM(AL9:AL12)</f>
        <v>20617.713936</v>
      </c>
      <c r="AM13" s="73"/>
      <c r="AN13" s="29"/>
    </row>
    <row r="14" spans="1:40" ht="15.75" x14ac:dyDescent="0.25">
      <c r="A14" s="116" t="s">
        <v>18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48"/>
      <c r="N14" s="52"/>
      <c r="O14" s="35"/>
      <c r="P14" s="34"/>
      <c r="Q14" s="34"/>
      <c r="R14" s="152"/>
      <c r="S14" s="152"/>
      <c r="T14" s="46"/>
      <c r="U14" s="156"/>
      <c r="V14" s="40"/>
      <c r="W14" s="25"/>
      <c r="X14" s="39"/>
      <c r="Y14" s="11"/>
      <c r="Z14" s="51"/>
      <c r="AA14" s="25"/>
      <c r="AB14" s="39"/>
      <c r="AC14" s="39"/>
      <c r="AD14" s="11"/>
      <c r="AE14" s="43"/>
      <c r="AF14" s="25"/>
      <c r="AG14" s="39"/>
      <c r="AH14" s="13"/>
      <c r="AI14" s="30"/>
      <c r="AJ14" s="11"/>
      <c r="AK14" s="45"/>
      <c r="AL14" s="11"/>
      <c r="AM14" s="45"/>
      <c r="AN14" s="26"/>
    </row>
    <row r="15" spans="1:40" x14ac:dyDescent="0.25">
      <c r="A15" s="50">
        <v>5</v>
      </c>
      <c r="B15" s="37" t="s">
        <v>25</v>
      </c>
      <c r="C15" s="53">
        <v>1303.9000000000001</v>
      </c>
      <c r="D15" s="54"/>
      <c r="E15" s="54">
        <f>C15+D15</f>
        <v>1303.9000000000001</v>
      </c>
      <c r="F15" s="54">
        <v>3</v>
      </c>
      <c r="G15" s="54">
        <v>228</v>
      </c>
      <c r="H15" s="42">
        <v>0.68300000000000005</v>
      </c>
      <c r="I15" s="147">
        <v>5.05</v>
      </c>
      <c r="J15" s="55">
        <f>PRODUCT(H15,G15)</f>
        <v>155.72400000000002</v>
      </c>
      <c r="K15" s="56">
        <f>H15*G15*12</f>
        <v>1868.6880000000001</v>
      </c>
      <c r="L15" s="56">
        <f>K15*I15</f>
        <v>9436.8744000000006</v>
      </c>
      <c r="M15" s="74">
        <f t="shared" ref="M15" si="12">PRODUCT(J15,1/E15)</f>
        <v>0.1194294040954061</v>
      </c>
      <c r="N15" s="58">
        <f>L15/E15/12</f>
        <v>0.60311849068180068</v>
      </c>
      <c r="O15" s="54">
        <f>SUM(P15:Q15)</f>
        <v>2.5999999999999999E-2</v>
      </c>
      <c r="P15" s="41">
        <v>1.2999999999999999E-2</v>
      </c>
      <c r="Q15" s="41">
        <v>1.2999999999999999E-2</v>
      </c>
      <c r="R15" s="151">
        <v>34.25</v>
      </c>
      <c r="S15" s="151">
        <v>28.38</v>
      </c>
      <c r="T15" s="66">
        <f>SUM(U15*V15,S15)</f>
        <v>224.936789</v>
      </c>
      <c r="U15" s="151">
        <v>3028.61</v>
      </c>
      <c r="V15" s="67">
        <v>6.4899999999999999E-2</v>
      </c>
      <c r="W15" s="68">
        <f>O15*G15*12</f>
        <v>71.135999999999996</v>
      </c>
      <c r="X15" s="69">
        <f>PRODUCT(O15,G15)</f>
        <v>5.9279999999999999</v>
      </c>
      <c r="Y15" s="70">
        <f>W15*R15</f>
        <v>2436.4079999999999</v>
      </c>
      <c r="Z15" s="64">
        <f>Y15/12/E15</f>
        <v>0.15571286141575272</v>
      </c>
      <c r="AA15" s="68">
        <f>P15*G15*12</f>
        <v>35.567999999999998</v>
      </c>
      <c r="AB15" s="71">
        <f>PRODUCT(P15,G15)</f>
        <v>2.964</v>
      </c>
      <c r="AC15" s="69">
        <f>PRODUCT(AB15,1/E15)</f>
        <v>2.2731804586241275E-3</v>
      </c>
      <c r="AD15" s="70">
        <f>AA15*S15</f>
        <v>1009.4198399999999</v>
      </c>
      <c r="AE15" s="64">
        <f>AD15/12/E15</f>
        <v>6.4512861415752729E-2</v>
      </c>
      <c r="AF15" s="68">
        <f>Q15*G15*12</f>
        <v>35.567999999999998</v>
      </c>
      <c r="AG15" s="71">
        <f>PRODUCT(Q15,G15)</f>
        <v>2.964</v>
      </c>
      <c r="AH15" s="72">
        <f>AF15*T15</f>
        <v>8000.5517111519994</v>
      </c>
      <c r="AI15" s="64">
        <f>AH15/12/E15</f>
        <v>0.5113219131804585</v>
      </c>
      <c r="AJ15" s="70">
        <f>PRODUCT(U15,V15,G15,Q15,12)</f>
        <v>6991.1318711519998</v>
      </c>
      <c r="AK15" s="64">
        <f>PRODUCT(AJ15,1/E15,1/12)</f>
        <v>0.44680905176470587</v>
      </c>
      <c r="AL15" s="70">
        <f>PRODUCT(Q15,S15,G15,12)</f>
        <v>1009.41984</v>
      </c>
      <c r="AM15" s="64">
        <f>PRODUCT(AL15,1/E15,1/12)</f>
        <v>6.4512861415752742E-2</v>
      </c>
      <c r="AN15" s="31">
        <f t="shared" ref="AN15" si="13">SUM(AK15,AM15)</f>
        <v>0.51132191318045861</v>
      </c>
    </row>
    <row r="16" spans="1:40" ht="15.75" thickBot="1" x14ac:dyDescent="0.3">
      <c r="A16" s="110" t="s">
        <v>16</v>
      </c>
      <c r="B16" s="111"/>
      <c r="C16" s="75">
        <f>SUM(C15:C15)</f>
        <v>1303.9000000000001</v>
      </c>
      <c r="D16" s="75">
        <f>SUM(D15:D15)</f>
        <v>0</v>
      </c>
      <c r="E16" s="75">
        <f>SUM(E15:E15)</f>
        <v>1303.9000000000001</v>
      </c>
      <c r="F16" s="75"/>
      <c r="G16" s="75">
        <f>SUM(G15:G15)</f>
        <v>228</v>
      </c>
      <c r="H16" s="75"/>
      <c r="I16" s="148"/>
      <c r="J16" s="75"/>
      <c r="K16" s="75">
        <f>SUM(K15:K15)</f>
        <v>1868.6880000000001</v>
      </c>
      <c r="L16" s="75">
        <f>SUM(L15:L15)</f>
        <v>9436.8744000000006</v>
      </c>
      <c r="M16" s="76"/>
      <c r="N16" s="77"/>
      <c r="O16" s="75"/>
      <c r="P16" s="85"/>
      <c r="Q16" s="85"/>
      <c r="R16" s="153"/>
      <c r="S16" s="153"/>
      <c r="T16" s="86"/>
      <c r="U16" s="153"/>
      <c r="V16" s="85"/>
      <c r="W16" s="78">
        <f>SUM(W15:W15)</f>
        <v>71.135999999999996</v>
      </c>
      <c r="X16" s="79"/>
      <c r="Y16" s="75">
        <f>SUM(Y15:Y15)</f>
        <v>2436.4079999999999</v>
      </c>
      <c r="Z16" s="80"/>
      <c r="AA16" s="78">
        <f>SUM(AA15:AA15)</f>
        <v>35.567999999999998</v>
      </c>
      <c r="AB16" s="79"/>
      <c r="AC16" s="79"/>
      <c r="AD16" s="75">
        <f>SUM(AD15:AD15)</f>
        <v>1009.4198399999999</v>
      </c>
      <c r="AE16" s="87"/>
      <c r="AF16" s="78">
        <f>SUM(AF15:AF15)</f>
        <v>35.567999999999998</v>
      </c>
      <c r="AG16" s="79"/>
      <c r="AH16" s="76">
        <f>SUM(AH15:AH15)</f>
        <v>8000.5517111519994</v>
      </c>
      <c r="AI16" s="85"/>
      <c r="AJ16" s="75">
        <f>SUM(AJ15)</f>
        <v>6991.1318711519998</v>
      </c>
      <c r="AK16" s="88"/>
      <c r="AL16" s="75">
        <f>SUM(AL15)</f>
        <v>1009.41984</v>
      </c>
      <c r="AM16" s="88"/>
      <c r="AN16" s="32"/>
    </row>
    <row r="17" spans="1:40" ht="15.75" thickBot="1" x14ac:dyDescent="0.3">
      <c r="A17" s="27" t="s">
        <v>26</v>
      </c>
      <c r="B17" s="28"/>
      <c r="C17" s="81">
        <f>C13+C16</f>
        <v>64266.7</v>
      </c>
      <c r="D17" s="81">
        <f t="shared" ref="D17:E17" si="14">D13+D16</f>
        <v>2569.1000000000004</v>
      </c>
      <c r="E17" s="81">
        <f t="shared" si="14"/>
        <v>66835.8</v>
      </c>
      <c r="F17" s="81"/>
      <c r="G17" s="81">
        <f>G13+G16</f>
        <v>16730.099999999999</v>
      </c>
      <c r="H17" s="81"/>
      <c r="I17" s="149"/>
      <c r="J17" s="81"/>
      <c r="K17" s="81">
        <f t="shared" ref="K17:L17" si="15">K13+K16</f>
        <v>641490.08399999992</v>
      </c>
      <c r="L17" s="81">
        <f t="shared" si="15"/>
        <v>3239524.9241999998</v>
      </c>
      <c r="M17" s="81"/>
      <c r="N17" s="81"/>
      <c r="O17" s="81"/>
      <c r="P17" s="89"/>
      <c r="Q17" s="89"/>
      <c r="R17" s="154"/>
      <c r="S17" s="154"/>
      <c r="T17" s="90"/>
      <c r="U17" s="154"/>
      <c r="V17" s="89"/>
      <c r="W17" s="82">
        <f t="shared" ref="W17:AD17" si="16">W13+W16</f>
        <v>2137.0391999999997</v>
      </c>
      <c r="X17" s="83"/>
      <c r="Y17" s="81">
        <f>Y13+Y16</f>
        <v>73193.592600000004</v>
      </c>
      <c r="Z17" s="84"/>
      <c r="AA17" s="82">
        <f t="shared" si="16"/>
        <v>1068.5195999999999</v>
      </c>
      <c r="AB17" s="83"/>
      <c r="AC17" s="83"/>
      <c r="AD17" s="81">
        <f t="shared" si="16"/>
        <v>21627.133775999999</v>
      </c>
      <c r="AE17" s="91"/>
      <c r="AF17" s="82">
        <f t="shared" ref="AF17" si="17">AF13+AF16</f>
        <v>1068.5195999999999</v>
      </c>
      <c r="AG17" s="83"/>
      <c r="AH17" s="81">
        <f t="shared" ref="AH17:AL17" si="18">AH13+AH16</f>
        <v>169853.73791515199</v>
      </c>
      <c r="AI17" s="89"/>
      <c r="AJ17" s="81">
        <f t="shared" si="18"/>
        <v>154371.43178199002</v>
      </c>
      <c r="AK17" s="89"/>
      <c r="AL17" s="81">
        <f t="shared" si="18"/>
        <v>21627.133775999999</v>
      </c>
      <c r="AM17" s="89"/>
      <c r="AN17" s="33"/>
    </row>
    <row r="18" spans="1:40" x14ac:dyDescent="0.25">
      <c r="A18" s="14"/>
      <c r="B18" s="15"/>
      <c r="C18" s="15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40" ht="15.75" x14ac:dyDescent="0.25">
      <c r="N19" s="17"/>
      <c r="O19" s="17"/>
    </row>
    <row r="20" spans="1:40" ht="15.75" x14ac:dyDescent="0.25">
      <c r="C20" s="18"/>
      <c r="D20" s="18"/>
      <c r="E20" s="18"/>
    </row>
    <row r="21" spans="1:40" ht="15.75" x14ac:dyDescent="0.25">
      <c r="B21" s="19" t="s">
        <v>19</v>
      </c>
      <c r="C21" s="20"/>
      <c r="D21" s="20"/>
      <c r="E21" s="19" t="s">
        <v>20</v>
      </c>
    </row>
    <row r="22" spans="1:40" ht="15.75" x14ac:dyDescent="0.25">
      <c r="C22" s="20"/>
      <c r="D22" s="20"/>
      <c r="E22" s="20"/>
    </row>
    <row r="23" spans="1:40" ht="15.75" x14ac:dyDescent="0.25">
      <c r="C23" s="18"/>
      <c r="D23" s="18"/>
      <c r="E23" s="18"/>
    </row>
    <row r="24" spans="1:40" ht="15.75" x14ac:dyDescent="0.25">
      <c r="C24" s="18"/>
      <c r="D24" s="18"/>
      <c r="E24" s="18"/>
    </row>
  </sheetData>
  <mergeCells count="53">
    <mergeCell ref="AM4:AM7"/>
    <mergeCell ref="AN4:AN7"/>
    <mergeCell ref="AA3:AE3"/>
    <mergeCell ref="W3:Z3"/>
    <mergeCell ref="AL4:AL7"/>
    <mergeCell ref="AF3:AN3"/>
    <mergeCell ref="AB4:AB7"/>
    <mergeCell ref="AG4:AG7"/>
    <mergeCell ref="AC4:AC7"/>
    <mergeCell ref="V4:V7"/>
    <mergeCell ref="H3:N3"/>
    <mergeCell ref="AJ4:AJ7"/>
    <mergeCell ref="AK4:AK7"/>
    <mergeCell ref="AF4:AF7"/>
    <mergeCell ref="AH4:AH7"/>
    <mergeCell ref="AI4:AI7"/>
    <mergeCell ref="W4:W7"/>
    <mergeCell ref="AA4:AA7"/>
    <mergeCell ref="Y4:Y7"/>
    <mergeCell ref="AD4:AD7"/>
    <mergeCell ref="Z4:Z7"/>
    <mergeCell ref="AE4:AE7"/>
    <mergeCell ref="X4:X7"/>
    <mergeCell ref="O3:Q3"/>
    <mergeCell ref="H1:I1"/>
    <mergeCell ref="A2:T2"/>
    <mergeCell ref="H4:H7"/>
    <mergeCell ref="I4:I7"/>
    <mergeCell ref="K4:K7"/>
    <mergeCell ref="N4:N7"/>
    <mergeCell ref="R4:R7"/>
    <mergeCell ref="S4:S7"/>
    <mergeCell ref="T4:T7"/>
    <mergeCell ref="Q4:Q7"/>
    <mergeCell ref="R3:U3"/>
    <mergeCell ref="G3:G7"/>
    <mergeCell ref="F3:F7"/>
    <mergeCell ref="A16:B16"/>
    <mergeCell ref="A13:B13"/>
    <mergeCell ref="A8:L8"/>
    <mergeCell ref="A14:L14"/>
    <mergeCell ref="L4:L7"/>
    <mergeCell ref="J4:J7"/>
    <mergeCell ref="M4:M7"/>
    <mergeCell ref="O4:O7"/>
    <mergeCell ref="P4:P7"/>
    <mergeCell ref="U4:U7"/>
    <mergeCell ref="C3:E3"/>
    <mergeCell ref="C4:C7"/>
    <mergeCell ref="D4:D7"/>
    <mergeCell ref="E4:E7"/>
    <mergeCell ref="A3:A7"/>
    <mergeCell ref="B3:B7"/>
  </mergeCells>
  <pageMargins left="0" right="0" top="0.74803149606299213" bottom="0.74803149606299213" header="0.31496062992125984" footer="0.31496062992125984"/>
  <pageSetup paperSize="9" scale="4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2022-12-05T08:40:21Z</dcterms:modified>
</cp:coreProperties>
</file>